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E:\Documents\Pine Barons\BOD Business\2019 Board Business\04 April\Singing Valentines Comparison\"/>
    </mc:Choice>
  </mc:AlternateContent>
  <xr:revisionPtr revIDLastSave="0" documentId="13_ncr:1_{58353C6C-7591-41E9-8BB0-E72DF3F3CA7E}" xr6:coauthVersionLast="43" xr6:coauthVersionMax="43" xr10:uidLastSave="{00000000-0000-0000-0000-000000000000}"/>
  <bookViews>
    <workbookView xWindow="1170" yWindow="600" windowWidth="19125" windowHeight="10320" activeTab="1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Sheet1!$R$1:$R$417</definedName>
    <definedName name="_xlnm.Print_Area" localSheetId="0">Sheet1!$AD$1:$AT$28</definedName>
    <definedName name="_xlnm.Print_Titles" localSheetId="0">Sheet1!$Z:$Z,Sheet1!$1:$2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5" i="2" l="1"/>
  <c r="X141" i="1" l="1"/>
  <c r="F18" i="2" l="1"/>
  <c r="F36" i="2" s="1"/>
  <c r="F20" i="2"/>
  <c r="W153" i="1"/>
  <c r="W152" i="1"/>
  <c r="S148" i="1" l="1"/>
  <c r="F13" i="2" l="1"/>
  <c r="C20" i="2"/>
  <c r="F28" i="2"/>
  <c r="W151" i="1" l="1"/>
  <c r="S147" i="1"/>
  <c r="M143" i="1"/>
  <c r="M140" i="1"/>
  <c r="M144" i="1"/>
  <c r="S139" i="1" l="1"/>
  <c r="C13" i="2"/>
  <c r="S141" i="1" l="1"/>
  <c r="W150" i="1"/>
  <c r="W149" i="1"/>
  <c r="W148" i="1"/>
  <c r="W147" i="1"/>
  <c r="W146" i="1"/>
  <c r="W145" i="1"/>
  <c r="W144" i="1"/>
  <c r="W143" i="1"/>
  <c r="W142" i="1"/>
  <c r="W141" i="1"/>
  <c r="S153" i="1"/>
  <c r="W154" i="1" l="1"/>
  <c r="S152" i="1"/>
  <c r="S151" i="1"/>
  <c r="S150" i="1"/>
  <c r="S149" i="1"/>
  <c r="S146" i="1"/>
  <c r="S145" i="1"/>
  <c r="S144" i="1"/>
  <c r="S143" i="1"/>
  <c r="S142" i="1"/>
  <c r="S154" i="1" s="1"/>
  <c r="M142" i="1"/>
  <c r="M141" i="1"/>
  <c r="M145" i="1" l="1"/>
  <c r="T139" i="1"/>
  <c r="C11" i="2" l="1"/>
  <c r="F11" i="2" s="1"/>
  <c r="F35" i="2" l="1"/>
  <c r="C18" i="2"/>
  <c r="C32" i="2" l="1"/>
  <c r="C7" i="2"/>
  <c r="C36" i="2" s="1"/>
</calcChain>
</file>

<file path=xl/sharedStrings.xml><?xml version="1.0" encoding="utf-8"?>
<sst xmlns="http://schemas.openxmlformats.org/spreadsheetml/2006/main" count="931" uniqueCount="424">
  <si>
    <t xml:space="preserve">    RECIPIENT</t>
  </si>
  <si>
    <t xml:space="preserve">   FROM</t>
  </si>
  <si>
    <t>WINDOW</t>
  </si>
  <si>
    <t>PREF.TIME</t>
  </si>
  <si>
    <t xml:space="preserve">  PHONE NO.</t>
  </si>
  <si>
    <t>PAYMENT</t>
  </si>
  <si>
    <t xml:space="preserve">    DIRECTIONS</t>
  </si>
  <si>
    <t xml:space="preserve">  QUARTET ASSIGNED</t>
  </si>
  <si>
    <t>Yes</t>
  </si>
  <si>
    <t xml:space="preserve"> </t>
  </si>
  <si>
    <t>9-</t>
  </si>
  <si>
    <t>10-</t>
  </si>
  <si>
    <t>11-</t>
  </si>
  <si>
    <t>12-</t>
  </si>
  <si>
    <t>1-</t>
  </si>
  <si>
    <t>2-</t>
  </si>
  <si>
    <t>3-</t>
  </si>
  <si>
    <t>4-</t>
  </si>
  <si>
    <t>5-</t>
  </si>
  <si>
    <t>6-</t>
  </si>
  <si>
    <t>7-</t>
  </si>
  <si>
    <t>8--</t>
  </si>
  <si>
    <t>X</t>
  </si>
  <si>
    <t>k</t>
  </si>
  <si>
    <t>Friday</t>
  </si>
  <si>
    <t xml:space="preserve">    Job Number</t>
  </si>
  <si>
    <t>Candy Contact</t>
  </si>
  <si>
    <t>Bryn Mawr, Chapter</t>
  </si>
  <si>
    <t>717-733-2340</t>
  </si>
  <si>
    <t>Date</t>
  </si>
  <si>
    <t xml:space="preserve">Thursday </t>
  </si>
  <si>
    <t>Saturday</t>
  </si>
  <si>
    <t>Referral Source</t>
  </si>
  <si>
    <t>Date of Contact</t>
  </si>
  <si>
    <t>Brad Thayer</t>
  </si>
  <si>
    <t>Extra Singers</t>
  </si>
  <si>
    <t>Randy Deger</t>
  </si>
  <si>
    <t>Recipient's Nickname</t>
  </si>
  <si>
    <t>Joel Schwartz</t>
  </si>
  <si>
    <t>Al Evans</t>
  </si>
  <si>
    <t>Bud Miller</t>
  </si>
  <si>
    <t>jIm Grifin</t>
  </si>
  <si>
    <t>no</t>
  </si>
  <si>
    <t>fee to Paypal</t>
  </si>
  <si>
    <t>Pine Barons portion</t>
  </si>
  <si>
    <t>Candy box order</t>
  </si>
  <si>
    <t>Qty</t>
  </si>
  <si>
    <t>per item const</t>
  </si>
  <si>
    <t>Grand total</t>
  </si>
  <si>
    <t>Ad Expenses</t>
  </si>
  <si>
    <t>business cards</t>
  </si>
  <si>
    <t>flyers</t>
  </si>
  <si>
    <t>posters</t>
  </si>
  <si>
    <t>print media</t>
  </si>
  <si>
    <t>electronic media</t>
  </si>
  <si>
    <t>Quartet Expenses</t>
  </si>
  <si>
    <t>Mileage</t>
  </si>
  <si>
    <t>@$0.27/mile</t>
  </si>
  <si>
    <t>Fuel</t>
  </si>
  <si>
    <t>Other</t>
  </si>
  <si>
    <t>BYOB
Ron Cappuccio (609) 605-2202</t>
  </si>
  <si>
    <t>3GM</t>
  </si>
  <si>
    <t>PC</t>
  </si>
  <si>
    <t>mail</t>
  </si>
  <si>
    <t>HCT</t>
  </si>
  <si>
    <t>Jeff Porter</t>
  </si>
  <si>
    <t>COD</t>
  </si>
  <si>
    <t>FA</t>
  </si>
  <si>
    <t>BYOB</t>
  </si>
  <si>
    <t>total</t>
  </si>
  <si>
    <t>member</t>
  </si>
  <si>
    <t>Poster</t>
  </si>
  <si>
    <t>Paypal/CC</t>
  </si>
  <si>
    <t>Gratis</t>
  </si>
  <si>
    <t>Gross receipts</t>
  </si>
  <si>
    <t>Hallmark card stock</t>
  </si>
  <si>
    <t>Net Proceeds</t>
  </si>
  <si>
    <t>Pine Barons</t>
  </si>
  <si>
    <t>Your Email</t>
  </si>
  <si>
    <t>confirmed</t>
  </si>
  <si>
    <t>How did you hear about us?</t>
  </si>
  <si>
    <t>QT 4</t>
  </si>
  <si>
    <t xml:space="preserve">       Quartet goes to  ADDRESS</t>
  </si>
  <si>
    <t>Describe This Location</t>
  </si>
  <si>
    <t>12 candy boxes per case</t>
  </si>
  <si>
    <t>Double bouquet (24 count)</t>
  </si>
  <si>
    <t>Facebook</t>
  </si>
  <si>
    <t>DTM</t>
  </si>
  <si>
    <t>QT 5</t>
  </si>
  <si>
    <t>QT 2</t>
  </si>
  <si>
    <t>QT 3</t>
  </si>
  <si>
    <t>Time</t>
  </si>
  <si>
    <t>QT 6</t>
  </si>
  <si>
    <t>Radio</t>
  </si>
  <si>
    <t>QT performance</t>
  </si>
  <si>
    <t>ebiz.org</t>
  </si>
  <si>
    <t>repeat customer</t>
  </si>
  <si>
    <t>social media</t>
  </si>
  <si>
    <t>internet</t>
  </si>
  <si>
    <t>ink supplies</t>
  </si>
  <si>
    <t>Flowers for extra HCT jobs</t>
  </si>
  <si>
    <t>Refund</t>
  </si>
  <si>
    <t>holiday chorus</t>
  </si>
  <si>
    <t>check sum</t>
  </si>
  <si>
    <t>flyer</t>
  </si>
  <si>
    <t>Address of From</t>
  </si>
  <si>
    <t>Phrase on card</t>
  </si>
  <si>
    <t>Singing Valentines 2018</t>
  </si>
  <si>
    <t>Budget Amounts</t>
  </si>
  <si>
    <t>total expenses</t>
  </si>
  <si>
    <t>comp show tickets</t>
  </si>
  <si>
    <t>Probable Cause
Bruce, 856-266-6280
John Celani, Bass
Chris Bush, Bari
Bruce barker. Lead
Jim Scollay, Tenor</t>
  </si>
  <si>
    <t>Amanda Barbieri</t>
  </si>
  <si>
    <t>Manda Panda</t>
  </si>
  <si>
    <t>jbarbieri80@gmail.com</t>
  </si>
  <si>
    <t>John A Barbieri</t>
  </si>
  <si>
    <t>Panda Bears Child Care Center
 508 w kings hwy
mt ephraim, New Jersey 08059</t>
  </si>
  <si>
    <t>Its a daycare center
, she is the owner operator</t>
  </si>
  <si>
    <t>Thursday, February 14</t>
  </si>
  <si>
    <t>1 PM to 3 PM</t>
  </si>
  <si>
    <t>(856) - 495 - 6717</t>
  </si>
  <si>
    <t>Credit Card
 / Paypal</t>
  </si>
  <si>
    <t>Love Always, Jack</t>
  </si>
  <si>
    <t xml:space="preserve">QT8
</t>
  </si>
  <si>
    <t xml:space="preserve">QT 7
</t>
  </si>
  <si>
    <t xml:space="preserve">QT6
</t>
  </si>
  <si>
    <t xml:space="preserve">QT5
</t>
  </si>
  <si>
    <t xml:space="preserve">QT 4
</t>
  </si>
  <si>
    <t xml:space="preserve">QT 3
</t>
  </si>
  <si>
    <t xml:space="preserve">THREE GOOD MEN
Joel, 856-428-2482;609-330-7707
Jeff Weinand, Bass
Steve Ritz, Bari
Joel Schwartz, Lead
Jeff Hudson, Tenor
</t>
  </si>
  <si>
    <t>Repeat Customer</t>
  </si>
  <si>
    <t>Feb 13 Wednesday</t>
  </si>
  <si>
    <t>Feb 14 Thursday</t>
  </si>
  <si>
    <t>Feb 15 Friday</t>
  </si>
  <si>
    <t>9am</t>
  </si>
  <si>
    <t>10am</t>
  </si>
  <si>
    <t>11am</t>
  </si>
  <si>
    <t>12N</t>
  </si>
  <si>
    <t>1pm</t>
  </si>
  <si>
    <t>2pm</t>
  </si>
  <si>
    <t>3pm</t>
  </si>
  <si>
    <t>4pm</t>
  </si>
  <si>
    <t>5pm</t>
  </si>
  <si>
    <t>6pm</t>
  </si>
  <si>
    <t>7pm</t>
  </si>
  <si>
    <t>8pm</t>
  </si>
  <si>
    <t>9pm</t>
  </si>
  <si>
    <t>#2</t>
  </si>
  <si>
    <t>Bonnie Wheeler</t>
  </si>
  <si>
    <t>jjdodd@aol.com</t>
  </si>
  <si>
    <t>Jim Dodd</t>
  </si>
  <si>
    <t>Bonnie</t>
  </si>
  <si>
    <t>Strip Mall .- Rt 70 to Main St/
 left to first traffic light/
last unit on right</t>
  </si>
  <si>
    <t>Thursday, February 14th</t>
  </si>
  <si>
    <t>6 PM to 8 PM</t>
  </si>
  <si>
    <t>(856) - 979 - 5610</t>
  </si>
  <si>
    <t>Credit Card / Paypal</t>
  </si>
  <si>
    <t>Love, Jim</t>
  </si>
  <si>
    <t>Member</t>
  </si>
  <si>
    <t>#3</t>
  </si>
  <si>
    <t>assigned/cancelled</t>
  </si>
  <si>
    <t>Jim Scollay</t>
  </si>
  <si>
    <t>jimdolphin@comcast.net</t>
  </si>
  <si>
    <t>Marcy</t>
  </si>
  <si>
    <t>Marcy Scollay</t>
  </si>
  <si>
    <t>Middle School</t>
  </si>
  <si>
    <t>10 AM to Noon</t>
  </si>
  <si>
    <t>(609) - 238 - 9442</t>
  </si>
  <si>
    <t>Mail Check to Pine Barons</t>
  </si>
  <si>
    <t>Probable Cause.
Need to preregister with school security</t>
  </si>
  <si>
    <t>Sabrina Scollay</t>
  </si>
  <si>
    <t>Sabrina and Liam</t>
  </si>
  <si>
    <t>Childrens Day Care PreSchool</t>
  </si>
  <si>
    <t>Thursday, February 14rh</t>
  </si>
  <si>
    <t>9 AM to 11 AM</t>
  </si>
  <si>
    <t>Sabrina and Liam. Daddy loves you always</t>
  </si>
  <si>
    <t>No flower or chocolates
Jim will provide stuffed animal
Will be singing to two classrooms or perhaps a school assembly..</t>
  </si>
  <si>
    <t>Mario Canal</t>
  </si>
  <si>
    <t>mcmc1221@aol.com</t>
  </si>
  <si>
    <t>Venetia Zervos</t>
  </si>
  <si>
    <t>Dr. Venetia</t>
  </si>
  <si>
    <t>817 S Church St 
Mount Laurel, NJ 08054
United States</t>
  </si>
  <si>
    <t>Dental office</t>
  </si>
  <si>
    <t>Noon to 2 PM</t>
  </si>
  <si>
    <t>(856) - 912 - 1625</t>
  </si>
  <si>
    <t>Cash on Delivery</t>
  </si>
  <si>
    <t>Love, (Joel to request)</t>
  </si>
  <si>
    <t>Request 3GM</t>
  </si>
  <si>
    <t>Friend of Joel Schwartz</t>
  </si>
  <si>
    <t>Lisa Gallucci</t>
  </si>
  <si>
    <t>Dr. Lisa</t>
  </si>
  <si>
    <t>24 East Main St 
Marlton, NJ 08053
United States</t>
  </si>
  <si>
    <t>Dental Office</t>
  </si>
  <si>
    <t>11 AM to 1 PM</t>
  </si>
  <si>
    <t>Love, (call Mario)</t>
  </si>
  <si>
    <t>phyllis gensler</t>
  </si>
  <si>
    <t>pgensler118@gmail.com</t>
  </si>
  <si>
    <t>mike</t>
  </si>
  <si>
    <t>Michael Dereskewiz</t>
  </si>
  <si>
    <t>8 Mitchell Court 
Marlton, NJ 08053
United States</t>
  </si>
  <si>
    <t>home</t>
  </si>
  <si>
    <t>(609) - 923 - 2194</t>
  </si>
  <si>
    <t>Love, Phyllis</t>
  </si>
  <si>
    <t>email</t>
  </si>
  <si>
    <t>#5</t>
  </si>
  <si>
    <t>Walter Pearson</t>
  </si>
  <si>
    <t>892 Marian Rd
West Deptford, NJ</t>
  </si>
  <si>
    <t>Feb 16th</t>
  </si>
  <si>
    <t>7pm-9pm</t>
  </si>
  <si>
    <t>856-848-7449</t>
  </si>
  <si>
    <t xml:space="preserve">Flowers </t>
  </si>
  <si>
    <t>Jennie Stone</t>
  </si>
  <si>
    <t>Jennie</t>
  </si>
  <si>
    <t>jnielsen401@gmail.com</t>
  </si>
  <si>
    <t>John Nielsen</t>
  </si>
  <si>
    <t>(609) - 509 - 0083</t>
  </si>
  <si>
    <t>Love, John</t>
  </si>
  <si>
    <t>Three Good Men
Jennie phone 856 275-3918</t>
  </si>
  <si>
    <t>long time customer</t>
  </si>
  <si>
    <t>Patricia Luceri</t>
  </si>
  <si>
    <t>Trish</t>
  </si>
  <si>
    <t>mjluceri@yahoo.com</t>
  </si>
  <si>
    <t>Michael Luceri</t>
  </si>
  <si>
    <t>Jefferson Health Alliance -
 Marlton Primary and Specialty Care 
73 North Maple Avenue, Suite B
Marlton, NJ 08053
United States</t>
  </si>
  <si>
    <t>Medical office building</t>
  </si>
  <si>
    <t>(561) - 926 - 0626</t>
  </si>
  <si>
    <t>Sorry, babe, hope you weren't too embarrassed!!!! Love always, Michael</t>
  </si>
  <si>
    <t>Specific Request for Steven Ritz' quartet "3 Good Men"
Please speak with Lanea, her administrative assistant, at 856-535-5986 to arrange for getting inside (perhaps call 5-10 minutes before arrival)</t>
  </si>
  <si>
    <t>Ellyse Stanton</t>
  </si>
  <si>
    <t>Ellyse</t>
  </si>
  <si>
    <t>George Bell</t>
  </si>
  <si>
    <t>DELAWARE VALLEY SAFETY COUNCIL 510 Heron Drive Suite 210
Swedesboro, New Jersey 08085
United States</t>
  </si>
  <si>
    <t>Office</t>
  </si>
  <si>
    <t>(609) - 922 - 1088</t>
  </si>
  <si>
    <t>Happy Valentines Day</t>
  </si>
  <si>
    <t>Internet</t>
  </si>
  <si>
    <t>Patricia E Bell</t>
  </si>
  <si>
    <t>Patti</t>
  </si>
  <si>
    <t>Day care center</t>
  </si>
  <si>
    <t>Happy Valentines Day Lover Girl</t>
  </si>
  <si>
    <t>George will pay this one by check to the Quartet. Paypal issue.</t>
  </si>
  <si>
    <t>Ginger Asian Cuisine Restaurant,
 7 Wilkins Station Rd
Medford, NJ 08055
United States</t>
  </si>
  <si>
    <t>Helen Fort Middle School
 Fort Dix Road
Pemberton, NJ 08068
United States</t>
  </si>
  <si>
    <t>Lightbridge Academy (Day Care) 
Church Road
Marlton, NJ 08053
United States</t>
  </si>
  <si>
    <t>Restaurant</t>
  </si>
  <si>
    <t>#10</t>
  </si>
  <si>
    <t>The Kings Kids Learning Ctr 
500 Hessian Ave
National Park, New Jersey 08063-0046
United States</t>
  </si>
  <si>
    <t>Kay Pearson</t>
  </si>
  <si>
    <t xml:space="preserve">Kay </t>
  </si>
  <si>
    <t>jaywalt2@comcast.net</t>
  </si>
  <si>
    <t>Cash to Quartet</t>
  </si>
  <si>
    <t>geo0548@aol.com</t>
  </si>
  <si>
    <t>Kristen Perlman</t>
  </si>
  <si>
    <t>Kristen</t>
  </si>
  <si>
    <t>Lmpesquire@comcast.net</t>
  </si>
  <si>
    <t>Lee Perlman</t>
  </si>
  <si>
    <t>24 Lansdowne Ave 
Haddonfield , Nj 08033
United States</t>
  </si>
  <si>
    <t>Home</t>
  </si>
  <si>
    <t>7 PM to 9 PM</t>
  </si>
  <si>
    <t>(609) - 217 - 2211</t>
  </si>
  <si>
    <t>Happy Valentine’s Day sweetheart Love, Lee</t>
  </si>
  <si>
    <t>Eileen Siegel</t>
  </si>
  <si>
    <t>Eileen</t>
  </si>
  <si>
    <t>kevin@kmslawgroup.com</t>
  </si>
  <si>
    <t>Kevin Siegel</t>
  </si>
  <si>
    <t>59 Broadacre Drive 
Mount Laurel, NJ 08054
United States</t>
  </si>
  <si>
    <t>(215) - 808 - 1010</t>
  </si>
  <si>
    <t>Love, Kevin, Dylan &amp; Tyler</t>
  </si>
  <si>
    <t>If possible I would like Ron Cappuccio's quartet since I know him.</t>
  </si>
  <si>
    <t>Chorus Member-Ron Cappuccino</t>
  </si>
  <si>
    <t>payment received</t>
  </si>
  <si>
    <t>2nd payment received</t>
  </si>
  <si>
    <t>Marco's at Indian Springs
115 S Elmwood Rd, Marlton, NJ 08053</t>
  </si>
  <si>
    <t>#13</t>
  </si>
  <si>
    <t>It is Michael's birthday also. Can you sing Happy Birthday!!!
 I want this to be a surprise for my husband.</t>
  </si>
  <si>
    <t>#12</t>
  </si>
  <si>
    <t>Michelle Tamburro</t>
  </si>
  <si>
    <t>Michie</t>
  </si>
  <si>
    <t>j.tamburro@hotmail.com</t>
  </si>
  <si>
    <t>Jason Tamburro</t>
  </si>
  <si>
    <t>6 stony brook
Sicklerville, NJ 08081</t>
  </si>
  <si>
    <t>206 E Holly Ave, Sewell, NJ 08080</t>
  </si>
  <si>
    <t>office</t>
  </si>
  <si>
    <t>Thursday, Feb 14th</t>
  </si>
  <si>
    <t>1 pm to 3 pm</t>
  </si>
  <si>
    <t>609-221-2241</t>
  </si>
  <si>
    <t>credit card/paypal</t>
  </si>
  <si>
    <t>Escort required to enter building, jason will set up</t>
  </si>
  <si>
    <t>Business card</t>
  </si>
  <si>
    <t>#16</t>
  </si>
  <si>
    <t>Happy Valentines Day….I hope this makes you smile 
or at least embarrasses you in front of your coworkers…haha!
All my love!
Jason</t>
  </si>
  <si>
    <t>#17</t>
  </si>
  <si>
    <t>#14</t>
  </si>
  <si>
    <t>#15</t>
  </si>
  <si>
    <t>Ann Neff</t>
  </si>
  <si>
    <t>Anni</t>
  </si>
  <si>
    <t>Gwneff@mac.com</t>
  </si>
  <si>
    <t>George Neff</t>
  </si>
  <si>
    <t>Coriander Indian Bistro 910, 
Ritz Center, Haddonfield-Berlin Rd.
Voorhees Twnshp, NJ 08043
United States</t>
  </si>
  <si>
    <t>Wednesday, February 13th</t>
  </si>
  <si>
    <t>(856) - 878 - 8665</t>
  </si>
  <si>
    <t>Love, George</t>
  </si>
  <si>
    <t>From a member</t>
  </si>
  <si>
    <t>Lauren Hickman</t>
  </si>
  <si>
    <t>Lauren</t>
  </si>
  <si>
    <t>wdhickman85@gmail.com</t>
  </si>
  <si>
    <t>Bill Hickman</t>
  </si>
  <si>
    <t>66 East Main Street Suite H
Moorestown, New Jersey 08057 
United States</t>
  </si>
  <si>
    <t>(856) - 217 - 9432</t>
  </si>
  <si>
    <t>Love, Bill</t>
  </si>
  <si>
    <t>The company is TruMethods and the entrance is at the back of the building. I would drive and park at the bottom of the hill</t>
  </si>
  <si>
    <t>jennifer Vecere</t>
  </si>
  <si>
    <t>Jennifer</t>
  </si>
  <si>
    <t>rvphd@aol.com</t>
  </si>
  <si>
    <t>rafe vecere</t>
  </si>
  <si>
    <t>The Samaritan Center at Voorhees 265 Route 73 South
Voorhees, NJ 08043
United States</t>
  </si>
  <si>
    <t>This is a hospital center located in the front of the large Virtua Hospital on 73</t>
  </si>
  <si>
    <t>(609) - 209 - 2948</t>
  </si>
  <si>
    <t>Love, Rafe Happy Valentines Day Beautiful</t>
  </si>
  <si>
    <t>Jennifer is a nurse at the Samaritan Center
The center is located in a separate building to the front and right of the large Virtua Center Hospital on Rt 73 in Voorhees NJ
There is a receptionist at the front desk.</t>
  </si>
  <si>
    <t>Megan Tisone</t>
  </si>
  <si>
    <t>Megan</t>
  </si>
  <si>
    <t>ttisone@gmail.com</t>
  </si>
  <si>
    <t>Anthony Tisone</t>
  </si>
  <si>
    <t>236 East Main Street 
Maple Shade , New Jersey 08052
United States</t>
  </si>
  <si>
    <t>Catholic School- Our Lady of Perpetual Help</t>
  </si>
  <si>
    <t>(215) - 939 - 0236</t>
  </si>
  <si>
    <t>Megan- Would you be my Valentine? I love you so much and can’t believe this is our 12th Valentine’s Day together! Here’s to many more! Love, Tony (Your secret admirer)</t>
  </si>
  <si>
    <t>Go to the front door and ask for Gina Scioli. She is the school secretary.
The schools phone number is: 856-667-8850
If available for this time, would like to request Probable Cause Quartet</t>
  </si>
  <si>
    <t>Nova Care</t>
  </si>
  <si>
    <t>Susan, Sarah, Jackie, Laurie</t>
  </si>
  <si>
    <t>richardosj@comcast.net</t>
  </si>
  <si>
    <t>Richard Jones</t>
  </si>
  <si>
    <t>Physical Therapy Treatment Facility</t>
  </si>
  <si>
    <t>(609) - 706 - 3824</t>
  </si>
  <si>
    <t>Thanks for the extra kindness in your treatment delivery</t>
  </si>
  <si>
    <t>Richard wants to be part of the quartet, bass or tenor.</t>
  </si>
  <si>
    <t>101 BURRS ROAD, BUILDING 1, SUITE D 
WESTAMPTON, NJ 08060
United States</t>
  </si>
  <si>
    <t>Adriele Vazquez</t>
  </si>
  <si>
    <t>Adriele</t>
  </si>
  <si>
    <t>dvazquez0502@yahoo.com</t>
  </si>
  <si>
    <t>Diego Vazquez</t>
  </si>
  <si>
    <t>501 W NJ-70 
Marlton , New Jersey 08053
United States</t>
  </si>
  <si>
    <t>Wells Fargo Bank (next to the Mexican food factory)</t>
  </si>
  <si>
    <t>(908) - 209 - 4539</t>
  </si>
  <si>
    <t>Love,</t>
  </si>
  <si>
    <t>Jim, from Probable Cause</t>
  </si>
  <si>
    <t>Jersey Sound</t>
  </si>
  <si>
    <t>chorus</t>
  </si>
  <si>
    <t>Temple Sinai , 2101 New Albany Road
Cinnaminson, NJ 08077
United States</t>
  </si>
  <si>
    <t>temple rehearsal site</t>
  </si>
  <si>
    <t>Love, the Mascot</t>
  </si>
  <si>
    <t>ring button on door facing New Albany Road
Richard wants to sing with quartet, of course.</t>
  </si>
  <si>
    <t>JJCR</t>
  </si>
  <si>
    <t>This is a group of at least 26 Widows/Widowers. Request 3GM. 
I would like to stand in as lead for 2 Songs. Dinner starts at 6:30
Candy and tickets to Jim, Bonnie will not be present.
No Card.</t>
  </si>
  <si>
    <t>see text</t>
  </si>
  <si>
    <t>Here Comes Treble Jeff Hudson (609)605-3102???
Gary Williams, 484-250-6705
Dave Gottardi, Bass
Tony Romano, Bari
Jim Dodd, Lead
Gary Williams, Tenor</t>
  </si>
  <si>
    <t>Fresh Air
Richard Jones 609-706-3824
rich Jones Bass
Chris Bush Bari
Jim Dodd Lead, 856-979-5610
Jim Scollay Tenor</t>
  </si>
  <si>
    <t>#23</t>
  </si>
  <si>
    <t>#4, #21</t>
  </si>
  <si>
    <t>#11, #8, #19</t>
  </si>
  <si>
    <t>#7</t>
  </si>
  <si>
    <t>#6</t>
  </si>
  <si>
    <t>#20</t>
  </si>
  <si>
    <t>#22</t>
  </si>
  <si>
    <t>#18</t>
  </si>
  <si>
    <t>Costello &amp; Mains</t>
  </si>
  <si>
    <t>Office Staff</t>
  </si>
  <si>
    <t>dsilverman@costellomains.com</t>
  </si>
  <si>
    <t>Daniel Silverman</t>
  </si>
  <si>
    <t>18000 Horizon Way Suite 800
Mount Laurel, NJ 08054
United States</t>
  </si>
  <si>
    <t>3 PM to 5 PM</t>
  </si>
  <si>
    <t>Will be asking to sing to staff of our office, so workplace appropriate songs, please.</t>
  </si>
  <si>
    <t>facebook</t>
  </si>
  <si>
    <t>#24</t>
  </si>
  <si>
    <t>Johel Castillo</t>
  </si>
  <si>
    <t>Joe</t>
  </si>
  <si>
    <t>dorajohelcastillo@yahoo.com</t>
  </si>
  <si>
    <t>Dora Castillo</t>
  </si>
  <si>
    <t>Sub Shop, 103 south cherry ave 
maple shade, nj 08052
United States</t>
  </si>
  <si>
    <t>restaurant, hogie shop</t>
  </si>
  <si>
    <t>(856) - 520 - 4311</t>
  </si>
  <si>
    <t>Dr. Neff</t>
  </si>
  <si>
    <t>#25</t>
  </si>
  <si>
    <t>Bill Eldridge</t>
  </si>
  <si>
    <t>Bill</t>
  </si>
  <si>
    <t>Connelly7@hotmail.com</t>
  </si>
  <si>
    <t>Amy Eldridge</t>
  </si>
  <si>
    <t>First American Financial
 100 Marlton Center Parkway
Marlton, NJ 08053
United States</t>
  </si>
  <si>
    <t>business </t>
  </si>
  <si>
    <t>To my valentine, I love you. Love, Amy 
Happy Valentines Day, Bill! Love, Em</t>
  </si>
  <si>
    <t>(908) - 239 - 9623</t>
  </si>
  <si>
    <t>The online address is 100 Center Blvd but mapquest never works with this which is why I provided one above. The office number is 856-988-9113 .
The web address is http://FAFLtd.com
Would you make the text above on 2 lines ( one from Amy and next line from Em)?
Thankd</t>
  </si>
  <si>
    <t>Mary Cimino</t>
  </si>
  <si>
    <t>Danceinpuddles@verizon.net</t>
  </si>
  <si>
    <t>Colleen Green</t>
  </si>
  <si>
    <t>155 west High street 
Clayton, NJ 08312
United States</t>
  </si>
  <si>
    <t>Love, Your love bug! XOXO</t>
  </si>
  <si>
    <t>Gift certificate</t>
  </si>
  <si>
    <t>Friday, February 15th
confirm, initial was Thursday
when we spoke</t>
  </si>
  <si>
    <t>91 west main st, moorestown, nj
mgmt meeting conf room</t>
  </si>
  <si>
    <t>Harman Bhasin</t>
  </si>
  <si>
    <t>drgneff@gmail.com</t>
  </si>
  <si>
    <t>Coriander Indian Bistro 910 Haddonfield-Berlin Road
Voorhees, nj 08043
United States</t>
  </si>
  <si>
    <t>restaurant</t>
  </si>
  <si>
    <t>Special Valentine for you</t>
  </si>
  <si>
    <t>Free dinner offered by proprietors (friends of George  n Ann)</t>
  </si>
  <si>
    <t>#28</t>
  </si>
  <si>
    <t>paid - check 1078</t>
  </si>
  <si>
    <t>Paid</t>
  </si>
  <si>
    <t>mail check</t>
  </si>
  <si>
    <t xml:space="preserve">
This is a gratis job, Samaritan Raffle</t>
  </si>
  <si>
    <t xml:space="preserve">
Samaritan Hospice Raffle - gratis</t>
  </si>
  <si>
    <t>paypal confirmed</t>
  </si>
  <si>
    <t>gift certificate</t>
  </si>
  <si>
    <t>chorus member</t>
  </si>
  <si>
    <t>chorus member Steven Ritz</t>
  </si>
  <si>
    <t xml:space="preserve">email </t>
  </si>
  <si>
    <t>poster</t>
  </si>
  <si>
    <t>cancelled</t>
  </si>
  <si>
    <t>cashon delivery COD</t>
  </si>
  <si>
    <t>cash received</t>
  </si>
  <si>
    <t>Budget amounts</t>
  </si>
  <si>
    <t>Actuals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</si>
</sst>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yy\ hh:mm:ss\ AM/PM"/>
  </numFmts>
  <fonts count="6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53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trike/>
      <sz val="10"/>
      <name val="Arial"/>
      <family val="2"/>
    </font>
    <font>
      <sz val="9"/>
      <name val="Tahoma"/>
      <family val="2"/>
    </font>
    <font>
      <sz val="11"/>
      <name val="Arial"/>
      <family val="2"/>
    </font>
    <font>
      <sz val="9"/>
      <color rgb="FF000000"/>
      <name val="Tahoma"/>
      <family val="2"/>
    </font>
    <font>
      <sz val="9"/>
      <color rgb="FF333333"/>
      <name val="Tahoma"/>
      <family val="2"/>
    </font>
    <font>
      <sz val="11"/>
      <color rgb="FF333333"/>
      <name val="Tahoma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name val="Tahoma"/>
      <family val="2"/>
    </font>
    <font>
      <sz val="12"/>
      <color rgb="FF000000"/>
      <name val="Tahoma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b/>
      <sz val="14"/>
      <name val="Arial"/>
      <family val="2"/>
    </font>
    <font>
      <sz val="12"/>
      <name val="Calibri"/>
      <family val="2"/>
    </font>
    <font>
      <sz val="16"/>
      <name val="Arial"/>
      <family val="2"/>
    </font>
    <font>
      <b/>
      <sz val="16"/>
      <name val="Arial"/>
      <family val="2"/>
    </font>
    <font>
      <sz val="18"/>
      <name val="Arial"/>
      <family val="2"/>
    </font>
    <font>
      <b/>
      <sz val="16"/>
      <color indexed="10"/>
      <name val="Arial"/>
      <family val="2"/>
    </font>
    <font>
      <strike/>
      <sz val="16"/>
      <name val="Arial"/>
      <family val="2"/>
    </font>
    <font>
      <b/>
      <sz val="9"/>
      <color rgb="FF333333"/>
      <name val="Tahoma"/>
      <family val="2"/>
    </font>
    <font>
      <sz val="14"/>
      <color rgb="FF333333"/>
      <name val="Arial"/>
      <family val="2"/>
    </font>
    <font>
      <u/>
      <sz val="14"/>
      <color theme="10"/>
      <name val="Arial"/>
      <family val="2"/>
    </font>
    <font>
      <sz val="14"/>
      <color rgb="FF000000"/>
      <name val="Arial"/>
      <family val="2"/>
    </font>
    <font>
      <sz val="14"/>
      <name val="Calibri Light"/>
      <family val="2"/>
    </font>
    <font>
      <sz val="14"/>
      <color rgb="FF000000"/>
      <name val="Calibri Light"/>
      <family val="2"/>
    </font>
    <font>
      <sz val="14"/>
      <color rgb="FF333333"/>
      <name val="Calibri Light"/>
      <family val="2"/>
    </font>
    <font>
      <b/>
      <sz val="14"/>
      <name val="Calibri Light"/>
      <family val="2"/>
    </font>
    <font>
      <b/>
      <sz val="14"/>
      <color indexed="10"/>
      <name val="Calibri Light"/>
      <family val="2"/>
    </font>
    <font>
      <b/>
      <sz val="14"/>
      <color rgb="FF000000"/>
      <name val="Calibri Light"/>
      <family val="2"/>
    </font>
    <font>
      <b/>
      <u/>
      <sz val="14"/>
      <color theme="10"/>
      <name val="Calibri Light"/>
      <family val="2"/>
    </font>
    <font>
      <b/>
      <sz val="14"/>
      <color rgb="FF333333"/>
      <name val="Calibri Light"/>
      <family val="2"/>
    </font>
    <font>
      <b/>
      <sz val="14"/>
      <color rgb="FF000000"/>
      <name val="Tahoma"/>
      <family val="2"/>
    </font>
    <font>
      <b/>
      <u/>
      <sz val="14"/>
      <color theme="10"/>
      <name val="Arial"/>
      <family val="2"/>
    </font>
    <font>
      <b/>
      <sz val="14"/>
      <color rgb="FF333333"/>
      <name val="Tahoma"/>
      <family val="2"/>
    </font>
    <font>
      <b/>
      <sz val="14"/>
      <name val="Tahoma"/>
      <family val="2"/>
    </font>
    <font>
      <sz val="14"/>
      <color rgb="FF000000"/>
      <name val="Tahoma"/>
      <family val="2"/>
    </font>
    <font>
      <sz val="14"/>
      <color indexed="10"/>
      <name val="Arial"/>
      <family val="2"/>
    </font>
    <font>
      <b/>
      <sz val="14"/>
      <color rgb="FF777777"/>
      <name val="Calibri Light"/>
      <family val="2"/>
    </font>
    <font>
      <b/>
      <sz val="14"/>
      <name val="Calibri"/>
      <family val="2"/>
    </font>
    <font>
      <b/>
      <sz val="14"/>
      <color rgb="FF00000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rgb="FF33333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u/>
      <sz val="14"/>
      <color theme="10"/>
      <name val="Calibri"/>
      <family val="2"/>
    </font>
    <font>
      <b/>
      <sz val="14"/>
      <color rgb="FF333333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3F7FB"/>
        <bgColor indexed="64"/>
      </patternFill>
    </fill>
    <fill>
      <patternFill patternType="solid">
        <fgColor rgb="FFFDFDF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auto="1"/>
        <bgColor indexed="64"/>
      </patternFill>
    </fill>
    <fill>
      <patternFill patternType="lightUp"/>
    </fill>
    <fill>
      <patternFill patternType="solid">
        <fgColor indexed="65"/>
        <bgColor indexed="64"/>
      </patternFill>
    </fill>
    <fill>
      <patternFill patternType="darkGray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rgb="FFDEDEDE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21">
    <xf numFmtId="0" fontId="0" fillId="0" borderId="0" xfId="0"/>
    <xf numFmtId="0" fontId="3" fillId="0" borderId="0" xfId="0" applyFont="1"/>
    <xf numFmtId="18" fontId="3" fillId="0" borderId="0" xfId="0" applyNumberFormat="1" applyFont="1"/>
    <xf numFmtId="0" fontId="4" fillId="0" borderId="0" xfId="0" applyFont="1"/>
    <xf numFmtId="0" fontId="5" fillId="0" borderId="0" xfId="0" applyFont="1"/>
    <xf numFmtId="44" fontId="3" fillId="0" borderId="0" xfId="1" applyFont="1"/>
    <xf numFmtId="0" fontId="3" fillId="2" borderId="0" xfId="0" applyFont="1" applyFill="1"/>
    <xf numFmtId="0" fontId="0" fillId="2" borderId="0" xfId="0" applyFill="1"/>
    <xf numFmtId="0" fontId="6" fillId="0" borderId="0" xfId="0" applyFont="1"/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6" borderId="0" xfId="0" applyFont="1" applyFill="1"/>
    <xf numFmtId="0" fontId="0" fillId="4" borderId="0" xfId="0" applyFill="1"/>
    <xf numFmtId="0" fontId="4" fillId="4" borderId="0" xfId="0" applyFont="1" applyFill="1"/>
    <xf numFmtId="0" fontId="6" fillId="4" borderId="0" xfId="0" applyFont="1" applyFill="1"/>
    <xf numFmtId="0" fontId="7" fillId="0" borderId="0" xfId="0" applyFont="1"/>
    <xf numFmtId="0" fontId="8" fillId="0" borderId="0" xfId="0" applyFont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1" fillId="7" borderId="0" xfId="0" applyFont="1" applyFill="1" applyAlignment="1">
      <alignment horizontal="center"/>
    </xf>
    <xf numFmtId="16" fontId="3" fillId="0" borderId="0" xfId="0" applyNumberFormat="1" applyFont="1"/>
    <xf numFmtId="0" fontId="9" fillId="0" borderId="0" xfId="0" applyFont="1"/>
    <xf numFmtId="39" fontId="3" fillId="0" borderId="0" xfId="1" applyNumberFormat="1" applyFont="1"/>
    <xf numFmtId="39" fontId="3" fillId="0" borderId="0" xfId="0" applyNumberFormat="1" applyFont="1"/>
    <xf numFmtId="39" fontId="3" fillId="2" borderId="0" xfId="0" applyNumberFormat="1" applyFont="1" applyFill="1"/>
    <xf numFmtId="39" fontId="0" fillId="0" borderId="0" xfId="0" applyNumberFormat="1"/>
    <xf numFmtId="39" fontId="0" fillId="2" borderId="0" xfId="0" applyNumberFormat="1" applyFill="1"/>
    <xf numFmtId="39" fontId="0" fillId="2" borderId="0" xfId="1" applyNumberFormat="1" applyFont="1" applyFill="1"/>
    <xf numFmtId="39" fontId="3" fillId="2" borderId="0" xfId="1" applyNumberFormat="1" applyFont="1" applyFill="1"/>
    <xf numFmtId="39" fontId="8" fillId="0" borderId="0" xfId="0" applyNumberFormat="1" applyFont="1"/>
    <xf numFmtId="0" fontId="14" fillId="0" borderId="0" xfId="0" applyFont="1"/>
    <xf numFmtId="0" fontId="3" fillId="8" borderId="0" xfId="0" applyFont="1" applyFill="1"/>
    <xf numFmtId="0" fontId="4" fillId="0" borderId="1" xfId="0" applyFont="1" applyBorder="1"/>
    <xf numFmtId="0" fontId="3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8" fillId="0" borderId="1" xfId="0" applyFont="1" applyBorder="1"/>
    <xf numFmtId="39" fontId="6" fillId="0" borderId="0" xfId="0" applyNumberFormat="1" applyFont="1"/>
    <xf numFmtId="0" fontId="4" fillId="2" borderId="0" xfId="0" applyFont="1" applyFill="1"/>
    <xf numFmtId="39" fontId="4" fillId="2" borderId="0" xfId="0" applyNumberFormat="1" applyFont="1" applyFill="1"/>
    <xf numFmtId="0" fontId="5" fillId="2" borderId="0" xfId="0" applyFont="1" applyFill="1"/>
    <xf numFmtId="16" fontId="3" fillId="0" borderId="0" xfId="1" applyNumberFormat="1" applyFont="1"/>
    <xf numFmtId="0" fontId="12" fillId="0" borderId="0" xfId="2"/>
    <xf numFmtId="0" fontId="15" fillId="0" borderId="0" xfId="0" applyFont="1"/>
    <xf numFmtId="0" fontId="4" fillId="0" borderId="3" xfId="0" applyFont="1" applyBorder="1"/>
    <xf numFmtId="0" fontId="0" fillId="0" borderId="3" xfId="0" applyBorder="1"/>
    <xf numFmtId="0" fontId="3" fillId="0" borderId="3" xfId="0" applyFont="1" applyBorder="1"/>
    <xf numFmtId="0" fontId="0" fillId="0" borderId="3" xfId="0" applyBorder="1" applyAlignment="1">
      <alignment wrapText="1"/>
    </xf>
    <xf numFmtId="0" fontId="8" fillId="0" borderId="3" xfId="0" applyFont="1" applyBorder="1"/>
    <xf numFmtId="0" fontId="0" fillId="7" borderId="0" xfId="0" applyFill="1"/>
    <xf numFmtId="0" fontId="4" fillId="0" borderId="6" xfId="0" applyFont="1" applyBorder="1"/>
    <xf numFmtId="0" fontId="4" fillId="4" borderId="6" xfId="0" applyFont="1" applyFill="1" applyBorder="1"/>
    <xf numFmtId="0" fontId="4" fillId="0" borderId="7" xfId="0" applyFont="1" applyBorder="1"/>
    <xf numFmtId="0" fontId="5" fillId="0" borderId="6" xfId="0" applyFont="1" applyBorder="1"/>
    <xf numFmtId="0" fontId="4" fillId="0" borderId="4" xfId="0" applyFont="1" applyBorder="1"/>
    <xf numFmtId="0" fontId="6" fillId="4" borderId="5" xfId="0" applyFont="1" applyFill="1" applyBorder="1"/>
    <xf numFmtId="0" fontId="6" fillId="4" borderId="6" xfId="0" applyFont="1" applyFill="1" applyBorder="1"/>
    <xf numFmtId="0" fontId="6" fillId="0" borderId="6" xfId="0" applyFont="1" applyBorder="1"/>
    <xf numFmtId="0" fontId="0" fillId="0" borderId="6" xfId="0" applyBorder="1"/>
    <xf numFmtId="8" fontId="3" fillId="0" borderId="0" xfId="0" applyNumberFormat="1" applyFont="1"/>
    <xf numFmtId="164" fontId="0" fillId="0" borderId="0" xfId="0" applyNumberFormat="1"/>
    <xf numFmtId="8" fontId="0" fillId="0" borderId="0" xfId="0" applyNumberFormat="1"/>
    <xf numFmtId="8" fontId="6" fillId="0" borderId="0" xfId="0" quotePrefix="1" applyNumberFormat="1" applyFont="1"/>
    <xf numFmtId="8" fontId="3" fillId="0" borderId="0" xfId="1" applyNumberFormat="1" applyFont="1"/>
    <xf numFmtId="0" fontId="4" fillId="0" borderId="5" xfId="0" applyFont="1" applyBorder="1" applyAlignment="1">
      <alignment wrapText="1"/>
    </xf>
    <xf numFmtId="0" fontId="3" fillId="0" borderId="8" xfId="0" applyFont="1" applyBorder="1"/>
    <xf numFmtId="0" fontId="0" fillId="0" borderId="8" xfId="0" applyBorder="1"/>
    <xf numFmtId="0" fontId="4" fillId="0" borderId="8" xfId="0" applyFont="1" applyBorder="1"/>
    <xf numFmtId="0" fontId="0" fillId="0" borderId="8" xfId="0" applyBorder="1" applyAlignment="1">
      <alignment wrapText="1"/>
    </xf>
    <xf numFmtId="0" fontId="8" fillId="0" borderId="8" xfId="0" applyFont="1" applyBorder="1"/>
    <xf numFmtId="0" fontId="0" fillId="2" borderId="8" xfId="0" applyFill="1" applyBorder="1"/>
    <xf numFmtId="0" fontId="6" fillId="4" borderId="8" xfId="0" applyFont="1" applyFill="1" applyBorder="1"/>
    <xf numFmtId="0" fontId="6" fillId="0" borderId="8" xfId="0" applyFont="1" applyBorder="1"/>
    <xf numFmtId="0" fontId="3" fillId="8" borderId="8" xfId="0" applyFont="1" applyFill="1" applyBorder="1"/>
    <xf numFmtId="0" fontId="3" fillId="7" borderId="0" xfId="0" applyFont="1" applyFill="1"/>
    <xf numFmtId="39" fontId="3" fillId="7" borderId="0" xfId="0" applyNumberFormat="1" applyFont="1" applyFill="1"/>
    <xf numFmtId="0" fontId="1" fillId="4" borderId="5" xfId="0" applyFont="1" applyFill="1" applyBorder="1"/>
    <xf numFmtId="0" fontId="1" fillId="4" borderId="6" xfId="0" applyFont="1" applyFill="1" applyBorder="1"/>
    <xf numFmtId="0" fontId="1" fillId="0" borderId="0" xfId="0" applyFont="1"/>
    <xf numFmtId="0" fontId="0" fillId="10" borderId="0" xfId="0" applyFill="1"/>
    <xf numFmtId="0" fontId="12" fillId="9" borderId="9" xfId="2" applyFill="1" applyBorder="1" applyAlignment="1">
      <alignment vertical="center" wrapText="1"/>
    </xf>
    <xf numFmtId="0" fontId="8" fillId="7" borderId="0" xfId="0" applyFont="1" applyFill="1"/>
    <xf numFmtId="44" fontId="3" fillId="7" borderId="0" xfId="1" applyFont="1" applyFill="1"/>
    <xf numFmtId="0" fontId="3" fillId="0" borderId="4" xfId="0" applyFont="1" applyBorder="1"/>
    <xf numFmtId="0" fontId="0" fillId="0" borderId="4" xfId="0" applyBorder="1"/>
    <xf numFmtId="0" fontId="0" fillId="11" borderId="0" xfId="0" applyFill="1"/>
    <xf numFmtId="0" fontId="1" fillId="0" borderId="0" xfId="0" applyFont="1" applyAlignment="1">
      <alignment wrapText="1"/>
    </xf>
    <xf numFmtId="0" fontId="1" fillId="9" borderId="0" xfId="0" applyFont="1" applyFill="1" applyAlignment="1">
      <alignment vertical="center" wrapText="1"/>
    </xf>
    <xf numFmtId="164" fontId="1" fillId="0" borderId="0" xfId="0" applyNumberFormat="1" applyFont="1"/>
    <xf numFmtId="8" fontId="1" fillId="0" borderId="0" xfId="0" applyNumberFormat="1" applyFont="1"/>
    <xf numFmtId="0" fontId="17" fillId="0" borderId="0" xfId="0" applyFont="1"/>
    <xf numFmtId="0" fontId="17" fillId="9" borderId="0" xfId="0" applyFont="1" applyFill="1" applyAlignment="1">
      <alignment vertical="center" wrapText="1"/>
    </xf>
    <xf numFmtId="0" fontId="17" fillId="11" borderId="0" xfId="0" applyFont="1" applyFill="1" applyAlignment="1">
      <alignment vertical="center" wrapText="1"/>
    </xf>
    <xf numFmtId="16" fontId="6" fillId="0" borderId="0" xfId="0" applyNumberFormat="1" applyFont="1"/>
    <xf numFmtId="8" fontId="19" fillId="0" borderId="0" xfId="0" applyNumberFormat="1" applyFont="1"/>
    <xf numFmtId="0" fontId="11" fillId="11" borderId="0" xfId="0" applyFont="1" applyFill="1"/>
    <xf numFmtId="0" fontId="17" fillId="9" borderId="9" xfId="0" applyFont="1" applyFill="1" applyBorder="1" applyAlignment="1">
      <alignment vertical="center" wrapText="1"/>
    </xf>
    <xf numFmtId="0" fontId="17" fillId="11" borderId="9" xfId="0" applyFont="1" applyFill="1" applyBorder="1" applyAlignment="1">
      <alignment vertical="center" wrapText="1"/>
    </xf>
    <xf numFmtId="18" fontId="17" fillId="9" borderId="9" xfId="0" applyNumberFormat="1" applyFont="1" applyFill="1" applyBorder="1" applyAlignment="1">
      <alignment vertical="center" wrapText="1"/>
    </xf>
    <xf numFmtId="49" fontId="14" fillId="0" borderId="0" xfId="0" applyNumberFormat="1" applyFont="1" applyAlignment="1">
      <alignment vertical="top" wrapText="1"/>
    </xf>
    <xf numFmtId="18" fontId="17" fillId="0" borderId="0" xfId="0" applyNumberFormat="1" applyFont="1"/>
    <xf numFmtId="49" fontId="3" fillId="0" borderId="0" xfId="0" applyNumberFormat="1" applyFont="1" applyAlignment="1">
      <alignment vertical="top" wrapText="1"/>
    </xf>
    <xf numFmtId="49" fontId="0" fillId="11" borderId="0" xfId="0" applyNumberFormat="1" applyFill="1" applyAlignment="1">
      <alignment vertical="top" wrapText="1"/>
    </xf>
    <xf numFmtId="49" fontId="4" fillId="2" borderId="0" xfId="0" applyNumberFormat="1" applyFont="1" applyFill="1" applyAlignment="1">
      <alignment vertical="top" wrapText="1"/>
    </xf>
    <xf numFmtId="49" fontId="3" fillId="2" borderId="0" xfId="0" applyNumberFormat="1" applyFont="1" applyFill="1" applyAlignment="1">
      <alignment vertical="top" wrapText="1"/>
    </xf>
    <xf numFmtId="49" fontId="0" fillId="2" borderId="0" xfId="0" applyNumberFormat="1" applyFill="1" applyAlignment="1">
      <alignment vertical="top" wrapText="1"/>
    </xf>
    <xf numFmtId="49" fontId="16" fillId="0" borderId="0" xfId="0" applyNumberFormat="1" applyFont="1" applyAlignment="1">
      <alignment vertical="top" wrapText="1"/>
    </xf>
    <xf numFmtId="49" fontId="18" fillId="0" borderId="0" xfId="0" applyNumberFormat="1" applyFont="1" applyAlignment="1">
      <alignment vertical="top" wrapText="1"/>
    </xf>
    <xf numFmtId="49" fontId="23" fillId="0" borderId="0" xfId="0" applyNumberFormat="1" applyFont="1" applyAlignment="1">
      <alignment vertical="top" wrapText="1"/>
    </xf>
    <xf numFmtId="49" fontId="24" fillId="2" borderId="0" xfId="0" applyNumberFormat="1" applyFont="1" applyFill="1" applyAlignment="1">
      <alignment vertical="top" wrapText="1"/>
    </xf>
    <xf numFmtId="49" fontId="25" fillId="2" borderId="0" xfId="0" applyNumberFormat="1" applyFont="1" applyFill="1" applyAlignment="1">
      <alignment vertical="top" wrapText="1"/>
    </xf>
    <xf numFmtId="49" fontId="23" fillId="2" borderId="0" xfId="0" applyNumberFormat="1" applyFont="1" applyFill="1" applyAlignment="1">
      <alignment vertical="top" wrapText="1"/>
    </xf>
    <xf numFmtId="49" fontId="25" fillId="0" borderId="0" xfId="0" applyNumberFormat="1" applyFont="1" applyAlignment="1">
      <alignment vertical="top" wrapText="1"/>
    </xf>
    <xf numFmtId="49" fontId="23" fillId="10" borderId="0" xfId="0" applyNumberFormat="1" applyFont="1" applyFill="1" applyAlignment="1">
      <alignment vertical="top" wrapText="1"/>
    </xf>
    <xf numFmtId="0" fontId="11" fillId="0" borderId="0" xfId="0" applyFont="1"/>
    <xf numFmtId="0" fontId="20" fillId="2" borderId="0" xfId="0" applyFont="1" applyFill="1"/>
    <xf numFmtId="0" fontId="11" fillId="10" borderId="0" xfId="0" applyFont="1" applyFill="1"/>
    <xf numFmtId="0" fontId="19" fillId="2" borderId="0" xfId="0" applyFont="1" applyFill="1"/>
    <xf numFmtId="0" fontId="11" fillId="2" borderId="0" xfId="0" applyFont="1" applyFill="1"/>
    <xf numFmtId="0" fontId="19" fillId="0" borderId="0" xfId="0" applyFont="1"/>
    <xf numFmtId="0" fontId="22" fillId="0" borderId="0" xfId="0" applyFont="1"/>
    <xf numFmtId="49" fontId="1" fillId="0" borderId="0" xfId="0" applyNumberFormat="1" applyFont="1" applyAlignment="1">
      <alignment vertical="top" wrapText="1"/>
    </xf>
    <xf numFmtId="0" fontId="17" fillId="0" borderId="0" xfId="0" applyFont="1" applyAlignment="1">
      <alignment wrapText="1"/>
    </xf>
    <xf numFmtId="0" fontId="27" fillId="0" borderId="6" xfId="0" applyFont="1" applyBorder="1"/>
    <xf numFmtId="0" fontId="28" fillId="0" borderId="6" xfId="0" applyFont="1" applyBorder="1"/>
    <xf numFmtId="0" fontId="29" fillId="0" borderId="6" xfId="0" applyFont="1" applyBorder="1"/>
    <xf numFmtId="0" fontId="27" fillId="0" borderId="6" xfId="0" applyFont="1" applyBorder="1" applyAlignment="1">
      <alignment wrapText="1"/>
    </xf>
    <xf numFmtId="0" fontId="4" fillId="0" borderId="4" xfId="0" applyFont="1" applyBorder="1" applyAlignment="1">
      <alignment wrapText="1"/>
    </xf>
    <xf numFmtId="49" fontId="3" fillId="7" borderId="0" xfId="0" applyNumberFormat="1" applyFont="1" applyFill="1" applyAlignment="1">
      <alignment vertical="top" wrapText="1"/>
    </xf>
    <xf numFmtId="39" fontId="3" fillId="0" borderId="0" xfId="0" applyNumberFormat="1" applyFont="1" applyAlignment="1">
      <alignment wrapText="1"/>
    </xf>
    <xf numFmtId="0" fontId="30" fillId="4" borderId="5" xfId="0" applyFont="1" applyFill="1" applyBorder="1"/>
    <xf numFmtId="0" fontId="28" fillId="4" borderId="5" xfId="0" applyFont="1" applyFill="1" applyBorder="1"/>
    <xf numFmtId="49" fontId="10" fillId="4" borderId="5" xfId="0" applyNumberFormat="1" applyFont="1" applyFill="1" applyBorder="1" applyAlignment="1">
      <alignment textRotation="90"/>
    </xf>
    <xf numFmtId="0" fontId="17" fillId="7" borderId="0" xfId="0" applyFont="1" applyFill="1" applyAlignment="1">
      <alignment vertical="center" wrapText="1"/>
    </xf>
    <xf numFmtId="0" fontId="12" fillId="7" borderId="0" xfId="2" applyFill="1"/>
    <xf numFmtId="0" fontId="3" fillId="7" borderId="0" xfId="0" applyFont="1" applyFill="1" applyAlignment="1">
      <alignment wrapText="1"/>
    </xf>
    <xf numFmtId="0" fontId="17" fillId="7" borderId="0" xfId="0" applyFont="1" applyFill="1"/>
    <xf numFmtId="0" fontId="0" fillId="7" borderId="8" xfId="0" applyFill="1" applyBorder="1"/>
    <xf numFmtId="0" fontId="0" fillId="7" borderId="3" xfId="0" applyFill="1" applyBorder="1"/>
    <xf numFmtId="0" fontId="0" fillId="7" borderId="1" xfId="0" applyFill="1" applyBorder="1"/>
    <xf numFmtId="14" fontId="3" fillId="0" borderId="0" xfId="0" applyNumberFormat="1" applyFont="1"/>
    <xf numFmtId="0" fontId="32" fillId="11" borderId="9" xfId="0" applyFont="1" applyFill="1" applyBorder="1" applyAlignment="1">
      <alignment vertical="center" wrapText="1"/>
    </xf>
    <xf numFmtId="0" fontId="5" fillId="7" borderId="0" xfId="0" applyFont="1" applyFill="1"/>
    <xf numFmtId="0" fontId="12" fillId="7" borderId="0" xfId="2" applyFill="1" applyAlignment="1">
      <alignment vertical="center" wrapText="1"/>
    </xf>
    <xf numFmtId="0" fontId="1" fillId="7" borderId="0" xfId="0" applyFont="1" applyFill="1" applyAlignment="1">
      <alignment wrapText="1"/>
    </xf>
    <xf numFmtId="18" fontId="17" fillId="7" borderId="0" xfId="0" applyNumberFormat="1" applyFont="1" applyFill="1" applyAlignment="1">
      <alignment vertical="center" wrapText="1"/>
    </xf>
    <xf numFmtId="0" fontId="1" fillId="7" borderId="0" xfId="0" applyFont="1" applyFill="1"/>
    <xf numFmtId="0" fontId="26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20" fillId="2" borderId="0" xfId="0" applyFont="1" applyFill="1" applyAlignment="1">
      <alignment vertical="top" wrapText="1"/>
    </xf>
    <xf numFmtId="0" fontId="19" fillId="2" borderId="0" xfId="0" applyFont="1" applyFill="1" applyAlignment="1">
      <alignment vertical="top" wrapText="1"/>
    </xf>
    <xf numFmtId="0" fontId="11" fillId="2" borderId="0" xfId="0" applyFont="1" applyFill="1" applyAlignment="1">
      <alignment vertical="top" wrapText="1"/>
    </xf>
    <xf numFmtId="0" fontId="19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39" fontId="0" fillId="2" borderId="0" xfId="0" applyNumberFormat="1" applyFill="1" applyAlignment="1">
      <alignment vertical="top" wrapText="1"/>
    </xf>
    <xf numFmtId="0" fontId="17" fillId="0" borderId="0" xfId="0" applyFont="1" applyAlignment="1">
      <alignment vertical="top" wrapText="1"/>
    </xf>
    <xf numFmtId="0" fontId="11" fillId="10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0" fillId="11" borderId="0" xfId="0" applyFill="1" applyAlignment="1">
      <alignment vertical="top" wrapText="1"/>
    </xf>
    <xf numFmtId="0" fontId="0" fillId="7" borderId="0" xfId="0" applyFill="1" applyAlignment="1">
      <alignment vertical="top" wrapText="1"/>
    </xf>
    <xf numFmtId="0" fontId="1" fillId="0" borderId="0" xfId="0" applyFont="1" applyAlignment="1">
      <alignment vertical="top" wrapText="1"/>
    </xf>
    <xf numFmtId="0" fontId="14" fillId="9" borderId="0" xfId="0" applyFont="1" applyFill="1" applyAlignment="1">
      <alignment vertical="top" wrapText="1"/>
    </xf>
    <xf numFmtId="39" fontId="3" fillId="2" borderId="0" xfId="0" applyNumberFormat="1" applyFont="1" applyFill="1" applyAlignment="1">
      <alignment vertical="top" wrapText="1"/>
    </xf>
    <xf numFmtId="0" fontId="17" fillId="9" borderId="9" xfId="0" applyFont="1" applyFill="1" applyBorder="1" applyAlignment="1">
      <alignment vertical="top" wrapText="1"/>
    </xf>
    <xf numFmtId="0" fontId="1" fillId="7" borderId="0" xfId="0" applyFont="1" applyFill="1" applyAlignment="1">
      <alignment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0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11" fillId="7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7" borderId="0" xfId="0" applyFill="1" applyAlignment="1">
      <alignment vertical="top"/>
    </xf>
    <xf numFmtId="0" fontId="3" fillId="0" borderId="6" xfId="0" applyFont="1" applyBorder="1"/>
    <xf numFmtId="0" fontId="6" fillId="12" borderId="5" xfId="0" applyFont="1" applyFill="1" applyBorder="1"/>
    <xf numFmtId="0" fontId="4" fillId="12" borderId="5" xfId="0" applyFont="1" applyFill="1" applyBorder="1"/>
    <xf numFmtId="0" fontId="3" fillId="12" borderId="5" xfId="0" applyFont="1" applyFill="1" applyBorder="1"/>
    <xf numFmtId="0" fontId="6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0" fillId="12" borderId="5" xfId="0" applyFill="1" applyBorder="1"/>
    <xf numFmtId="0" fontId="11" fillId="0" borderId="2" xfId="0" applyFont="1" applyBorder="1" applyAlignment="1">
      <alignment vertical="top"/>
    </xf>
    <xf numFmtId="0" fontId="19" fillId="4" borderId="4" xfId="0" applyFont="1" applyFill="1" applyBorder="1" applyAlignment="1">
      <alignment vertical="top"/>
    </xf>
    <xf numFmtId="0" fontId="19" fillId="4" borderId="5" xfId="0" applyFont="1" applyFill="1" applyBorder="1" applyAlignment="1">
      <alignment vertical="top"/>
    </xf>
    <xf numFmtId="0" fontId="11" fillId="0" borderId="6" xfId="0" applyFont="1" applyBorder="1" applyAlignment="1">
      <alignment vertical="top"/>
    </xf>
    <xf numFmtId="0" fontId="11" fillId="12" borderId="5" xfId="0" applyFont="1" applyFill="1" applyBorder="1" applyAlignment="1">
      <alignment vertical="top"/>
    </xf>
    <xf numFmtId="0" fontId="19" fillId="0" borderId="6" xfId="0" applyFont="1" applyBorder="1" applyAlignment="1">
      <alignment vertical="top"/>
    </xf>
    <xf numFmtId="49" fontId="10" fillId="4" borderId="6" xfId="0" applyNumberFormat="1" applyFont="1" applyFill="1" applyBorder="1" applyAlignment="1">
      <alignment textRotation="90"/>
    </xf>
    <xf numFmtId="0" fontId="5" fillId="0" borderId="1" xfId="0" applyFont="1" applyBorder="1"/>
    <xf numFmtId="0" fontId="6" fillId="12" borderId="4" xfId="0" applyFont="1" applyFill="1" applyBorder="1"/>
    <xf numFmtId="0" fontId="11" fillId="12" borderId="4" xfId="0" applyFont="1" applyFill="1" applyBorder="1" applyAlignment="1">
      <alignment vertical="top"/>
    </xf>
    <xf numFmtId="0" fontId="11" fillId="12" borderId="12" xfId="0" applyFont="1" applyFill="1" applyBorder="1" applyAlignment="1">
      <alignment vertical="top"/>
    </xf>
    <xf numFmtId="0" fontId="29" fillId="12" borderId="4" xfId="0" applyFont="1" applyFill="1" applyBorder="1"/>
    <xf numFmtId="0" fontId="29" fillId="12" borderId="12" xfId="0" applyFont="1" applyFill="1" applyBorder="1"/>
    <xf numFmtId="0" fontId="28" fillId="12" borderId="4" xfId="0" applyFont="1" applyFill="1" applyBorder="1"/>
    <xf numFmtId="0" fontId="27" fillId="12" borderId="4" xfId="0" applyFont="1" applyFill="1" applyBorder="1"/>
    <xf numFmtId="0" fontId="6" fillId="14" borderId="4" xfId="0" applyFont="1" applyFill="1" applyBorder="1"/>
    <xf numFmtId="0" fontId="11" fillId="14" borderId="4" xfId="0" applyFont="1" applyFill="1" applyBorder="1" applyAlignment="1">
      <alignment vertical="top"/>
    </xf>
    <xf numFmtId="0" fontId="3" fillId="14" borderId="4" xfId="0" applyFont="1" applyFill="1" applyBorder="1"/>
    <xf numFmtId="0" fontId="3" fillId="14" borderId="1" xfId="0" applyFont="1" applyFill="1" applyBorder="1"/>
    <xf numFmtId="0" fontId="0" fillId="14" borderId="4" xfId="0" applyFill="1" applyBorder="1"/>
    <xf numFmtId="0" fontId="33" fillId="9" borderId="9" xfId="0" applyFont="1" applyFill="1" applyBorder="1" applyAlignment="1">
      <alignment vertical="top"/>
    </xf>
    <xf numFmtId="0" fontId="33" fillId="0" borderId="0" xfId="0" applyFont="1" applyAlignment="1">
      <alignment vertical="top"/>
    </xf>
    <xf numFmtId="0" fontId="34" fillId="0" borderId="0" xfId="2" applyFont="1" applyAlignment="1">
      <alignment vertical="top"/>
    </xf>
    <xf numFmtId="0" fontId="35" fillId="11" borderId="9" xfId="0" applyFont="1" applyFill="1" applyBorder="1" applyAlignment="1">
      <alignment vertical="top"/>
    </xf>
    <xf numFmtId="0" fontId="33" fillId="11" borderId="0" xfId="0" applyFont="1" applyFill="1" applyAlignment="1">
      <alignment vertical="top"/>
    </xf>
    <xf numFmtId="49" fontId="33" fillId="0" borderId="0" xfId="0" applyNumberFormat="1" applyFont="1" applyAlignment="1">
      <alignment vertical="top"/>
    </xf>
    <xf numFmtId="0" fontId="35" fillId="9" borderId="9" xfId="0" applyFont="1" applyFill="1" applyBorder="1" applyAlignment="1">
      <alignment vertical="top"/>
    </xf>
    <xf numFmtId="18" fontId="35" fillId="9" borderId="9" xfId="0" applyNumberFormat="1" applyFont="1" applyFill="1" applyBorder="1" applyAlignment="1">
      <alignment vertical="top"/>
    </xf>
    <xf numFmtId="6" fontId="33" fillId="11" borderId="0" xfId="0" applyNumberFormat="1" applyFont="1" applyFill="1" applyAlignment="1">
      <alignment vertical="top"/>
    </xf>
    <xf numFmtId="0" fontId="25" fillId="0" borderId="2" xfId="0" applyFont="1" applyBorder="1" applyAlignment="1">
      <alignment vertical="top"/>
    </xf>
    <xf numFmtId="8" fontId="25" fillId="0" borderId="0" xfId="0" applyNumberFormat="1" applyFont="1" applyAlignment="1">
      <alignment vertical="top"/>
    </xf>
    <xf numFmtId="0" fontId="23" fillId="0" borderId="2" xfId="0" applyFont="1" applyBorder="1" applyAlignment="1">
      <alignment vertical="top"/>
    </xf>
    <xf numFmtId="16" fontId="23" fillId="0" borderId="2" xfId="0" applyNumberFormat="1" applyFont="1" applyBorder="1" applyAlignment="1">
      <alignment vertical="top"/>
    </xf>
    <xf numFmtId="14" fontId="33" fillId="9" borderId="0" xfId="0" applyNumberFormat="1" applyFont="1" applyFill="1" applyAlignment="1">
      <alignment vertical="top"/>
    </xf>
    <xf numFmtId="0" fontId="36" fillId="0" borderId="0" xfId="0" applyFont="1" applyAlignment="1">
      <alignment vertical="top"/>
    </xf>
    <xf numFmtId="0" fontId="37" fillId="0" borderId="0" xfId="0" applyFont="1" applyAlignment="1">
      <alignment vertical="top"/>
    </xf>
    <xf numFmtId="0" fontId="38" fillId="11" borderId="0" xfId="0" applyFont="1" applyFill="1" applyAlignment="1">
      <alignment vertical="top"/>
    </xf>
    <xf numFmtId="8" fontId="39" fillId="0" borderId="0" xfId="0" applyNumberFormat="1" applyFont="1" applyAlignment="1">
      <alignment vertical="top"/>
    </xf>
    <xf numFmtId="0" fontId="40" fillId="0" borderId="0" xfId="0" applyFont="1" applyAlignment="1">
      <alignment vertical="top"/>
    </xf>
    <xf numFmtId="16" fontId="40" fillId="0" borderId="0" xfId="0" applyNumberFormat="1" applyFont="1" applyAlignment="1">
      <alignment vertical="top"/>
    </xf>
    <xf numFmtId="0" fontId="39" fillId="0" borderId="0" xfId="0" applyFont="1" applyAlignment="1">
      <alignment vertical="top"/>
    </xf>
    <xf numFmtId="16" fontId="39" fillId="0" borderId="0" xfId="0" applyNumberFormat="1" applyFont="1" applyAlignment="1">
      <alignment vertical="top"/>
    </xf>
    <xf numFmtId="49" fontId="36" fillId="0" borderId="0" xfId="0" applyNumberFormat="1" applyFont="1" applyAlignment="1">
      <alignment vertical="top" wrapText="1"/>
    </xf>
    <xf numFmtId="0" fontId="28" fillId="4" borderId="5" xfId="0" applyFont="1" applyFill="1" applyBorder="1" applyAlignment="1">
      <alignment vertical="top"/>
    </xf>
    <xf numFmtId="0" fontId="6" fillId="0" borderId="5" xfId="0" applyFont="1" applyBorder="1"/>
    <xf numFmtId="0" fontId="11" fillId="0" borderId="5" xfId="0" applyFont="1" applyBorder="1" applyAlignment="1">
      <alignment vertical="top"/>
    </xf>
    <xf numFmtId="0" fontId="1" fillId="0" borderId="5" xfId="0" applyFont="1" applyBorder="1"/>
    <xf numFmtId="0" fontId="4" fillId="0" borderId="5" xfId="0" applyFont="1" applyBorder="1"/>
    <xf numFmtId="0" fontId="3" fillId="0" borderId="5" xfId="0" applyFont="1" applyBorder="1"/>
    <xf numFmtId="0" fontId="0" fillId="0" borderId="5" xfId="0" applyBorder="1"/>
    <xf numFmtId="0" fontId="13" fillId="0" borderId="6" xfId="0" applyFont="1" applyBorder="1"/>
    <xf numFmtId="0" fontId="19" fillId="0" borderId="5" xfId="0" applyFont="1" applyBorder="1" applyAlignment="1">
      <alignment vertical="top"/>
    </xf>
    <xf numFmtId="0" fontId="1" fillId="0" borderId="6" xfId="0" applyFont="1" applyBorder="1"/>
    <xf numFmtId="0" fontId="6" fillId="0" borderId="4" xfId="0" applyFont="1" applyBorder="1"/>
    <xf numFmtId="0" fontId="11" fillId="0" borderId="4" xfId="0" applyFont="1" applyBorder="1" applyAlignment="1">
      <alignment vertical="top"/>
    </xf>
    <xf numFmtId="0" fontId="29" fillId="0" borderId="4" xfId="0" applyFont="1" applyBorder="1"/>
    <xf numFmtId="0" fontId="30" fillId="0" borderId="4" xfId="0" applyFont="1" applyBorder="1"/>
    <xf numFmtId="0" fontId="28" fillId="0" borderId="4" xfId="0" applyFont="1" applyBorder="1"/>
    <xf numFmtId="49" fontId="31" fillId="0" borderId="4" xfId="0" applyNumberFormat="1" applyFont="1" applyBorder="1" applyAlignment="1">
      <alignment vertical="top" wrapText="1"/>
    </xf>
    <xf numFmtId="0" fontId="27" fillId="0" borderId="4" xfId="0" applyFont="1" applyBorder="1"/>
    <xf numFmtId="0" fontId="25" fillId="0" borderId="6" xfId="0" applyFont="1" applyBorder="1"/>
    <xf numFmtId="0" fontId="11" fillId="13" borderId="0" xfId="0" applyFont="1" applyFill="1" applyAlignment="1">
      <alignment vertical="top"/>
    </xf>
    <xf numFmtId="0" fontId="6" fillId="13" borderId="0" xfId="0" applyFont="1" applyFill="1"/>
    <xf numFmtId="49" fontId="6" fillId="13" borderId="0" xfId="0" applyNumberFormat="1" applyFont="1" applyFill="1" applyAlignment="1">
      <alignment vertical="top" wrapText="1"/>
    </xf>
    <xf numFmtId="39" fontId="6" fillId="13" borderId="0" xfId="0" applyNumberFormat="1" applyFont="1" applyFill="1"/>
    <xf numFmtId="0" fontId="6" fillId="13" borderId="0" xfId="0" applyFont="1" applyFill="1" applyAlignment="1">
      <alignment vertical="top" wrapText="1"/>
    </xf>
    <xf numFmtId="0" fontId="12" fillId="0" borderId="0" xfId="2" applyAlignment="1">
      <alignment vertical="top"/>
    </xf>
    <xf numFmtId="0" fontId="4" fillId="13" borderId="6" xfId="0" applyFont="1" applyFill="1" applyBorder="1"/>
    <xf numFmtId="0" fontId="6" fillId="0" borderId="5" xfId="0" applyFont="1" applyBorder="1" applyAlignment="1">
      <alignment vertical="top"/>
    </xf>
    <xf numFmtId="0" fontId="6" fillId="13" borderId="0" xfId="0" applyFont="1" applyFill="1" applyAlignment="1">
      <alignment vertical="top"/>
    </xf>
    <xf numFmtId="0" fontId="27" fillId="0" borderId="6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6" fillId="0" borderId="3" xfId="0" applyFont="1" applyBorder="1" applyAlignment="1">
      <alignment horizontal="center" vertical="top"/>
    </xf>
    <xf numFmtId="0" fontId="6" fillId="12" borderId="5" xfId="0" applyFont="1" applyFill="1" applyBorder="1" applyAlignment="1">
      <alignment vertical="top"/>
    </xf>
    <xf numFmtId="0" fontId="29" fillId="0" borderId="4" xfId="0" applyFont="1" applyBorder="1" applyAlignment="1">
      <alignment vertical="top"/>
    </xf>
    <xf numFmtId="0" fontId="29" fillId="12" borderId="4" xfId="0" applyFont="1" applyFill="1" applyBorder="1" applyAlignment="1">
      <alignment vertical="top"/>
    </xf>
    <xf numFmtId="0" fontId="6" fillId="14" borderId="4" xfId="0" applyFont="1" applyFill="1" applyBorder="1" applyAlignment="1">
      <alignment vertical="top"/>
    </xf>
    <xf numFmtId="0" fontId="6" fillId="0" borderId="4" xfId="0" applyFont="1" applyBorder="1" applyAlignment="1">
      <alignment vertical="top"/>
    </xf>
    <xf numFmtId="0" fontId="29" fillId="0" borderId="6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15" borderId="0" xfId="0" applyFont="1" applyFill="1"/>
    <xf numFmtId="0" fontId="41" fillId="9" borderId="9" xfId="0" applyFont="1" applyFill="1" applyBorder="1" applyAlignment="1">
      <alignment vertical="top" wrapText="1"/>
    </xf>
    <xf numFmtId="0" fontId="41" fillId="11" borderId="9" xfId="0" applyFont="1" applyFill="1" applyBorder="1" applyAlignment="1">
      <alignment vertical="top" wrapText="1"/>
    </xf>
    <xf numFmtId="0" fontId="42" fillId="0" borderId="0" xfId="2" applyFont="1" applyAlignment="1">
      <alignment vertical="top"/>
    </xf>
    <xf numFmtId="0" fontId="43" fillId="11" borderId="0" xfId="0" applyFont="1" applyFill="1" applyAlignment="1">
      <alignment vertical="top"/>
    </xf>
    <xf numFmtId="49" fontId="39" fillId="0" borderId="0" xfId="0" applyNumberFormat="1" applyFont="1" applyAlignment="1">
      <alignment vertical="top" wrapText="1"/>
    </xf>
    <xf numFmtId="49" fontId="39" fillId="0" borderId="0" xfId="0" applyNumberFormat="1" applyFont="1" applyAlignment="1">
      <alignment vertical="top"/>
    </xf>
    <xf numFmtId="0" fontId="41" fillId="0" borderId="0" xfId="0" applyFont="1" applyAlignment="1">
      <alignment vertical="top"/>
    </xf>
    <xf numFmtId="18" fontId="41" fillId="9" borderId="9" xfId="0" applyNumberFormat="1" applyFont="1" applyFill="1" applyBorder="1" applyAlignment="1">
      <alignment vertical="top" wrapText="1"/>
    </xf>
    <xf numFmtId="0" fontId="41" fillId="0" borderId="0" xfId="0" applyFont="1" applyAlignment="1">
      <alignment vertical="top" wrapText="1"/>
    </xf>
    <xf numFmtId="0" fontId="43" fillId="0" borderId="0" xfId="0" applyFont="1" applyAlignment="1">
      <alignment vertical="top"/>
    </xf>
    <xf numFmtId="0" fontId="41" fillId="0" borderId="9" xfId="0" applyFont="1" applyBorder="1" applyAlignment="1">
      <alignment vertical="top" wrapText="1"/>
    </xf>
    <xf numFmtId="0" fontId="42" fillId="9" borderId="9" xfId="2" applyFont="1" applyFill="1" applyBorder="1" applyAlignment="1">
      <alignment vertical="top"/>
    </xf>
    <xf numFmtId="0" fontId="43" fillId="11" borderId="9" xfId="0" applyFont="1" applyFill="1" applyBorder="1" applyAlignment="1">
      <alignment vertical="top"/>
    </xf>
    <xf numFmtId="49" fontId="43" fillId="0" borderId="0" xfId="0" applyNumberFormat="1" applyFont="1" applyAlignment="1">
      <alignment vertical="top" wrapText="1"/>
    </xf>
    <xf numFmtId="49" fontId="43" fillId="9" borderId="9" xfId="0" applyNumberFormat="1" applyFont="1" applyFill="1" applyBorder="1" applyAlignment="1">
      <alignment vertical="top"/>
    </xf>
    <xf numFmtId="0" fontId="41" fillId="11" borderId="9" xfId="0" applyFont="1" applyFill="1" applyBorder="1" applyAlignment="1">
      <alignment vertical="top"/>
    </xf>
    <xf numFmtId="18" fontId="43" fillId="0" borderId="0" xfId="0" applyNumberFormat="1" applyFont="1" applyAlignment="1">
      <alignment vertical="top"/>
    </xf>
    <xf numFmtId="6" fontId="43" fillId="11" borderId="9" xfId="0" applyNumberFormat="1" applyFont="1" applyFill="1" applyBorder="1" applyAlignment="1">
      <alignment vertical="top" wrapText="1"/>
    </xf>
    <xf numFmtId="6" fontId="43" fillId="11" borderId="0" xfId="0" applyNumberFormat="1" applyFont="1" applyFill="1" applyAlignment="1">
      <alignment vertical="top"/>
    </xf>
    <xf numFmtId="0" fontId="39" fillId="0" borderId="2" xfId="0" applyFont="1" applyBorder="1" applyAlignment="1">
      <alignment vertical="top"/>
    </xf>
    <xf numFmtId="16" fontId="39" fillId="0" borderId="2" xfId="0" applyNumberFormat="1" applyFont="1" applyBorder="1" applyAlignment="1">
      <alignment vertical="top"/>
    </xf>
    <xf numFmtId="0" fontId="43" fillId="9" borderId="9" xfId="0" applyFont="1" applyFill="1" applyBorder="1" applyAlignment="1">
      <alignment vertical="top"/>
    </xf>
    <xf numFmtId="14" fontId="43" fillId="9" borderId="0" xfId="0" applyNumberFormat="1" applyFont="1" applyFill="1" applyAlignment="1">
      <alignment vertical="top"/>
    </xf>
    <xf numFmtId="0" fontId="39" fillId="11" borderId="0" xfId="0" applyFont="1" applyFill="1" applyAlignment="1">
      <alignment vertical="top"/>
    </xf>
    <xf numFmtId="39" fontId="39" fillId="0" borderId="0" xfId="0" applyNumberFormat="1" applyFont="1" applyAlignment="1">
      <alignment vertical="top"/>
    </xf>
    <xf numFmtId="0" fontId="39" fillId="0" borderId="0" xfId="0" applyFont="1" applyAlignment="1">
      <alignment vertical="top" wrapText="1"/>
    </xf>
    <xf numFmtId="0" fontId="39" fillId="2" borderId="0" xfId="0" applyFont="1" applyFill="1" applyAlignment="1">
      <alignment vertical="top"/>
    </xf>
    <xf numFmtId="49" fontId="39" fillId="2" borderId="0" xfId="0" applyNumberFormat="1" applyFont="1" applyFill="1" applyAlignment="1">
      <alignment vertical="top" wrapText="1"/>
    </xf>
    <xf numFmtId="39" fontId="39" fillId="2" borderId="0" xfId="0" applyNumberFormat="1" applyFont="1" applyFill="1" applyAlignment="1">
      <alignment vertical="top"/>
    </xf>
    <xf numFmtId="0" fontId="39" fillId="2" borderId="0" xfId="0" applyFont="1" applyFill="1" applyAlignment="1">
      <alignment vertical="top" wrapText="1"/>
    </xf>
    <xf numFmtId="0" fontId="39" fillId="10" borderId="9" xfId="0" applyFont="1" applyFill="1" applyBorder="1" applyAlignment="1">
      <alignment vertical="top"/>
    </xf>
    <xf numFmtId="18" fontId="41" fillId="0" borderId="0" xfId="0" applyNumberFormat="1" applyFont="1" applyAlignment="1">
      <alignment vertical="top"/>
    </xf>
    <xf numFmtId="49" fontId="39" fillId="11" borderId="0" xfId="0" applyNumberFormat="1" applyFont="1" applyFill="1" applyAlignment="1">
      <alignment vertical="top" wrapText="1"/>
    </xf>
    <xf numFmtId="0" fontId="39" fillId="10" borderId="0" xfId="0" applyFont="1" applyFill="1" applyAlignment="1">
      <alignment vertical="top"/>
    </xf>
    <xf numFmtId="0" fontId="39" fillId="11" borderId="0" xfId="0" applyFont="1" applyFill="1" applyAlignment="1">
      <alignment vertical="top" wrapText="1"/>
    </xf>
    <xf numFmtId="44" fontId="39" fillId="0" borderId="0" xfId="1" applyFont="1" applyAlignment="1">
      <alignment vertical="top"/>
    </xf>
    <xf numFmtId="49" fontId="43" fillId="7" borderId="0" xfId="0" applyNumberFormat="1" applyFont="1" applyFill="1" applyAlignment="1">
      <alignment vertical="top" wrapText="1"/>
    </xf>
    <xf numFmtId="0" fontId="41" fillId="9" borderId="9" xfId="0" applyFont="1" applyFill="1" applyBorder="1" applyAlignment="1">
      <alignment vertical="top"/>
    </xf>
    <xf numFmtId="49" fontId="43" fillId="0" borderId="0" xfId="0" applyNumberFormat="1" applyFont="1" applyAlignment="1">
      <alignment vertical="top"/>
    </xf>
    <xf numFmtId="0" fontId="39" fillId="4" borderId="0" xfId="0" applyFont="1" applyFill="1" applyAlignment="1">
      <alignment vertical="top"/>
    </xf>
    <xf numFmtId="49" fontId="41" fillId="0" borderId="0" xfId="0" applyNumberFormat="1" applyFont="1" applyAlignment="1">
      <alignment vertical="top" wrapText="1"/>
    </xf>
    <xf numFmtId="8" fontId="39" fillId="0" borderId="0" xfId="1" applyNumberFormat="1" applyFont="1" applyAlignment="1">
      <alignment vertical="top"/>
    </xf>
    <xf numFmtId="0" fontId="39" fillId="7" borderId="0" xfId="0" applyFont="1" applyFill="1" applyAlignment="1">
      <alignment vertical="top"/>
    </xf>
    <xf numFmtId="39" fontId="39" fillId="2" borderId="0" xfId="1" applyNumberFormat="1" applyFont="1" applyFill="1" applyAlignment="1">
      <alignment vertical="top"/>
    </xf>
    <xf numFmtId="0" fontId="39" fillId="9" borderId="9" xfId="0" applyFont="1" applyFill="1" applyBorder="1" applyAlignment="1">
      <alignment vertical="top" wrapText="1"/>
    </xf>
    <xf numFmtId="165" fontId="39" fillId="0" borderId="0" xfId="0" applyNumberFormat="1" applyFont="1" applyAlignment="1">
      <alignment vertical="top"/>
    </xf>
    <xf numFmtId="49" fontId="39" fillId="10" borderId="0" xfId="0" applyNumberFormat="1" applyFont="1" applyFill="1" applyAlignment="1">
      <alignment vertical="top" wrapText="1"/>
    </xf>
    <xf numFmtId="0" fontId="39" fillId="9" borderId="9" xfId="0" applyFont="1" applyFill="1" applyBorder="1" applyAlignment="1">
      <alignment vertical="top"/>
    </xf>
    <xf numFmtId="0" fontId="25" fillId="0" borderId="0" xfId="0" applyFont="1" applyAlignment="1">
      <alignment vertical="top"/>
    </xf>
    <xf numFmtId="49" fontId="47" fillId="0" borderId="0" xfId="0" applyNumberFormat="1" applyFont="1" applyAlignment="1">
      <alignment vertical="top" wrapText="1"/>
    </xf>
    <xf numFmtId="0" fontId="25" fillId="0" borderId="0" xfId="0" applyFont="1" applyAlignment="1">
      <alignment vertical="top" wrapText="1"/>
    </xf>
    <xf numFmtId="8" fontId="36" fillId="0" borderId="0" xfId="0" applyNumberFormat="1" applyFont="1" applyAlignment="1">
      <alignment vertical="top"/>
    </xf>
    <xf numFmtId="0" fontId="48" fillId="9" borderId="9" xfId="0" applyFont="1" applyFill="1" applyBorder="1" applyAlignment="1">
      <alignment vertical="top" wrapText="1"/>
    </xf>
    <xf numFmtId="0" fontId="48" fillId="0" borderId="0" xfId="0" applyFont="1" applyAlignment="1">
      <alignment vertical="top"/>
    </xf>
    <xf numFmtId="0" fontId="34" fillId="9" borderId="9" xfId="2" applyFont="1" applyFill="1" applyBorder="1" applyAlignment="1">
      <alignment vertical="top" wrapText="1"/>
    </xf>
    <xf numFmtId="0" fontId="48" fillId="11" borderId="9" xfId="0" applyFont="1" applyFill="1" applyBorder="1" applyAlignment="1">
      <alignment vertical="top" wrapText="1"/>
    </xf>
    <xf numFmtId="18" fontId="48" fillId="9" borderId="9" xfId="0" applyNumberFormat="1" applyFont="1" applyFill="1" applyBorder="1" applyAlignment="1">
      <alignment vertical="top" wrapText="1"/>
    </xf>
    <xf numFmtId="0" fontId="44" fillId="9" borderId="9" xfId="0" applyFont="1" applyFill="1" applyBorder="1" applyAlignment="1">
      <alignment vertical="top" wrapText="1"/>
    </xf>
    <xf numFmtId="0" fontId="44" fillId="11" borderId="9" xfId="0" applyFont="1" applyFill="1" applyBorder="1" applyAlignment="1">
      <alignment vertical="top" wrapText="1"/>
    </xf>
    <xf numFmtId="0" fontId="45" fillId="0" borderId="0" xfId="2" applyFont="1" applyAlignment="1">
      <alignment vertical="top"/>
    </xf>
    <xf numFmtId="0" fontId="46" fillId="0" borderId="0" xfId="0" applyFont="1" applyAlignment="1">
      <alignment vertical="top"/>
    </xf>
    <xf numFmtId="0" fontId="44" fillId="0" borderId="0" xfId="0" applyFont="1" applyAlignment="1">
      <alignment vertical="top"/>
    </xf>
    <xf numFmtId="18" fontId="44" fillId="9" borderId="9" xfId="0" applyNumberFormat="1" applyFont="1" applyFill="1" applyBorder="1" applyAlignment="1">
      <alignment vertical="top" wrapText="1"/>
    </xf>
    <xf numFmtId="0" fontId="46" fillId="11" borderId="0" xfId="0" applyFont="1" applyFill="1" applyAlignment="1">
      <alignment vertical="top" wrapText="1"/>
    </xf>
    <xf numFmtId="16" fontId="25" fillId="0" borderId="0" xfId="0" applyNumberFormat="1" applyFont="1" applyAlignment="1">
      <alignment vertical="top"/>
    </xf>
    <xf numFmtId="0" fontId="46" fillId="11" borderId="9" xfId="0" applyFont="1" applyFill="1" applyBorder="1" applyAlignment="1">
      <alignment vertical="top" wrapText="1"/>
    </xf>
    <xf numFmtId="0" fontId="25" fillId="0" borderId="4" xfId="0" applyFont="1" applyBorder="1" applyAlignment="1">
      <alignment vertical="top"/>
    </xf>
    <xf numFmtId="0" fontId="25" fillId="0" borderId="4" xfId="0" applyFont="1" applyBorder="1"/>
    <xf numFmtId="0" fontId="43" fillId="9" borderId="9" xfId="0" applyFont="1" applyFill="1" applyBorder="1" applyAlignment="1">
      <alignment vertical="top" wrapText="1"/>
    </xf>
    <xf numFmtId="0" fontId="43" fillId="0" borderId="0" xfId="0" applyFont="1" applyAlignment="1">
      <alignment vertical="top" wrapText="1"/>
    </xf>
    <xf numFmtId="0" fontId="43" fillId="9" borderId="0" xfId="0" applyFont="1" applyFill="1" applyAlignment="1">
      <alignment vertical="top" wrapText="1"/>
    </xf>
    <xf numFmtId="0" fontId="49" fillId="0" borderId="0" xfId="0" applyFont="1"/>
    <xf numFmtId="0" fontId="24" fillId="0" borderId="0" xfId="0" applyFont="1"/>
    <xf numFmtId="49" fontId="24" fillId="0" borderId="0" xfId="0" applyNumberFormat="1" applyFont="1" applyAlignment="1">
      <alignment wrapText="1"/>
    </xf>
    <xf numFmtId="39" fontId="24" fillId="0" borderId="0" xfId="0" applyNumberFormat="1" applyFont="1"/>
    <xf numFmtId="0" fontId="24" fillId="0" borderId="0" xfId="0" applyFont="1" applyAlignment="1">
      <alignment wrapText="1"/>
    </xf>
    <xf numFmtId="49" fontId="49" fillId="0" borderId="0" xfId="0" applyNumberFormat="1" applyFont="1" applyAlignment="1">
      <alignment wrapText="1"/>
    </xf>
    <xf numFmtId="0" fontId="16" fillId="0" borderId="0" xfId="0" applyFont="1"/>
    <xf numFmtId="0" fontId="43" fillId="11" borderId="9" xfId="0" applyFont="1" applyFill="1" applyBorder="1" applyAlignment="1">
      <alignment vertical="top" wrapText="1"/>
    </xf>
    <xf numFmtId="0" fontId="39" fillId="10" borderId="9" xfId="0" applyFont="1" applyFill="1" applyBorder="1" applyAlignment="1">
      <alignment vertical="top" wrapText="1"/>
    </xf>
    <xf numFmtId="0" fontId="50" fillId="0" borderId="0" xfId="0" applyFont="1" applyAlignment="1">
      <alignment vertical="top" wrapText="1"/>
    </xf>
    <xf numFmtId="0" fontId="43" fillId="11" borderId="0" xfId="0" applyFont="1" applyFill="1" applyAlignment="1">
      <alignment vertical="top" wrapText="1"/>
    </xf>
    <xf numFmtId="39" fontId="39" fillId="0" borderId="0" xfId="1" applyNumberFormat="1" applyFont="1" applyAlignment="1">
      <alignment vertical="top"/>
    </xf>
    <xf numFmtId="39" fontId="39" fillId="2" borderId="0" xfId="0" applyNumberFormat="1" applyFont="1" applyFill="1" applyAlignment="1">
      <alignment vertical="top" wrapText="1"/>
    </xf>
    <xf numFmtId="49" fontId="51" fillId="0" borderId="0" xfId="0" applyNumberFormat="1" applyFont="1" applyAlignment="1">
      <alignment vertical="top" wrapText="1"/>
    </xf>
    <xf numFmtId="0" fontId="51" fillId="0" borderId="0" xfId="0" applyFont="1" applyAlignment="1">
      <alignment vertical="top"/>
    </xf>
    <xf numFmtId="0" fontId="51" fillId="11" borderId="0" xfId="0" applyFont="1" applyFill="1" applyAlignment="1">
      <alignment vertical="top"/>
    </xf>
    <xf numFmtId="49" fontId="51" fillId="11" borderId="0" xfId="0" applyNumberFormat="1" applyFont="1" applyFill="1" applyAlignment="1">
      <alignment vertical="top" wrapText="1"/>
    </xf>
    <xf numFmtId="0" fontId="51" fillId="10" borderId="0" xfId="0" applyFont="1" applyFill="1" applyAlignment="1">
      <alignment vertical="top"/>
    </xf>
    <xf numFmtId="0" fontId="51" fillId="10" borderId="0" xfId="0" applyFont="1" applyFill="1" applyAlignment="1">
      <alignment vertical="top" wrapText="1"/>
    </xf>
    <xf numFmtId="39" fontId="51" fillId="0" borderId="0" xfId="0" applyNumberFormat="1" applyFont="1" applyAlignment="1">
      <alignment vertical="top"/>
    </xf>
    <xf numFmtId="0" fontId="51" fillId="0" borderId="0" xfId="0" applyFont="1" applyAlignment="1">
      <alignment vertical="top" wrapText="1"/>
    </xf>
    <xf numFmtId="44" fontId="51" fillId="0" borderId="0" xfId="1" applyFont="1" applyAlignment="1">
      <alignment vertical="top"/>
    </xf>
    <xf numFmtId="0" fontId="52" fillId="9" borderId="9" xfId="0" applyFont="1" applyFill="1" applyBorder="1" applyAlignment="1">
      <alignment vertical="top" wrapText="1"/>
    </xf>
    <xf numFmtId="0" fontId="53" fillId="0" borderId="0" xfId="2" applyFont="1" applyAlignment="1">
      <alignment vertical="top"/>
    </xf>
    <xf numFmtId="0" fontId="52" fillId="11" borderId="9" xfId="0" applyFont="1" applyFill="1" applyBorder="1" applyAlignment="1">
      <alignment vertical="top" wrapText="1"/>
    </xf>
    <xf numFmtId="0" fontId="54" fillId="11" borderId="0" xfId="0" applyFont="1" applyFill="1" applyAlignment="1">
      <alignment vertical="top" wrapText="1"/>
    </xf>
    <xf numFmtId="0" fontId="54" fillId="11" borderId="9" xfId="0" applyFont="1" applyFill="1" applyBorder="1" applyAlignment="1">
      <alignment vertical="top" wrapText="1"/>
    </xf>
    <xf numFmtId="18" fontId="52" fillId="9" borderId="9" xfId="0" applyNumberFormat="1" applyFont="1" applyFill="1" applyBorder="1" applyAlignment="1">
      <alignment vertical="top" wrapText="1"/>
    </xf>
    <xf numFmtId="0" fontId="54" fillId="0" borderId="0" xfId="0" applyFont="1" applyAlignment="1">
      <alignment vertical="top"/>
    </xf>
    <xf numFmtId="0" fontId="54" fillId="9" borderId="9" xfId="0" applyFont="1" applyFill="1" applyBorder="1" applyAlignment="1">
      <alignment vertical="top" wrapText="1"/>
    </xf>
    <xf numFmtId="0" fontId="56" fillId="0" borderId="0" xfId="0" applyFont="1" applyAlignment="1">
      <alignment vertical="top"/>
    </xf>
    <xf numFmtId="0" fontId="56" fillId="9" borderId="9" xfId="0" applyFont="1" applyFill="1" applyBorder="1" applyAlignment="1">
      <alignment vertical="top" wrapText="1"/>
    </xf>
    <xf numFmtId="0" fontId="57" fillId="0" borderId="0" xfId="2" applyFont="1" applyAlignment="1">
      <alignment vertical="top"/>
    </xf>
    <xf numFmtId="0" fontId="56" fillId="11" borderId="9" xfId="0" applyFont="1" applyFill="1" applyBorder="1" applyAlignment="1">
      <alignment vertical="top" wrapText="1"/>
    </xf>
    <xf numFmtId="0" fontId="56" fillId="11" borderId="0" xfId="0" applyFont="1" applyFill="1" applyAlignment="1">
      <alignment vertical="top" wrapText="1"/>
    </xf>
    <xf numFmtId="49" fontId="56" fillId="0" borderId="0" xfId="0" applyNumberFormat="1" applyFont="1" applyAlignment="1">
      <alignment vertical="top" wrapText="1"/>
    </xf>
    <xf numFmtId="49" fontId="56" fillId="9" borderId="9" xfId="0" applyNumberFormat="1" applyFont="1" applyFill="1" applyBorder="1" applyAlignment="1">
      <alignment vertical="top" wrapText="1"/>
    </xf>
    <xf numFmtId="18" fontId="56" fillId="9" borderId="9" xfId="0" applyNumberFormat="1" applyFont="1" applyFill="1" applyBorder="1" applyAlignment="1">
      <alignment vertical="top" wrapText="1"/>
    </xf>
    <xf numFmtId="0" fontId="56" fillId="10" borderId="9" xfId="0" applyFont="1" applyFill="1" applyBorder="1" applyAlignment="1">
      <alignment vertical="top" wrapText="1"/>
    </xf>
    <xf numFmtId="8" fontId="56" fillId="0" borderId="0" xfId="1" applyNumberFormat="1" applyFont="1" applyAlignment="1">
      <alignment vertical="top"/>
    </xf>
    <xf numFmtId="22" fontId="56" fillId="0" borderId="0" xfId="0" applyNumberFormat="1" applyFont="1" applyAlignment="1">
      <alignment vertical="top"/>
    </xf>
    <xf numFmtId="0" fontId="56" fillId="0" borderId="0" xfId="0" applyFont="1" applyAlignment="1">
      <alignment vertical="top" wrapText="1"/>
    </xf>
    <xf numFmtId="165" fontId="56" fillId="0" borderId="0" xfId="0" applyNumberFormat="1" applyFont="1" applyAlignment="1">
      <alignment vertical="top"/>
    </xf>
    <xf numFmtId="8" fontId="56" fillId="0" borderId="0" xfId="0" applyNumberFormat="1" applyFont="1" applyAlignment="1">
      <alignment vertical="top"/>
    </xf>
    <xf numFmtId="0" fontId="56" fillId="11" borderId="0" xfId="0" applyFont="1" applyFill="1" applyAlignment="1">
      <alignment vertical="top"/>
    </xf>
    <xf numFmtId="0" fontId="56" fillId="10" borderId="0" xfId="0" applyFont="1" applyFill="1" applyAlignment="1">
      <alignment vertical="top"/>
    </xf>
    <xf numFmtId="44" fontId="56" fillId="0" borderId="0" xfId="1" applyFont="1" applyAlignment="1">
      <alignment vertical="top"/>
    </xf>
    <xf numFmtId="39" fontId="56" fillId="0" borderId="0" xfId="0" applyNumberFormat="1" applyFont="1" applyAlignment="1">
      <alignment vertical="top"/>
    </xf>
    <xf numFmtId="0" fontId="16" fillId="7" borderId="0" xfId="0" applyFont="1" applyFill="1"/>
    <xf numFmtId="49" fontId="56" fillId="10" borderId="0" xfId="0" applyNumberFormat="1" applyFont="1" applyFill="1" applyAlignment="1">
      <alignment vertical="top" wrapText="1"/>
    </xf>
    <xf numFmtId="0" fontId="56" fillId="10" borderId="0" xfId="0" applyFont="1" applyFill="1" applyAlignment="1">
      <alignment vertical="top" wrapText="1"/>
    </xf>
    <xf numFmtId="0" fontId="55" fillId="0" borderId="0" xfId="0" applyFont="1" applyAlignment="1">
      <alignment vertical="top"/>
    </xf>
    <xf numFmtId="49" fontId="52" fillId="0" borderId="0" xfId="0" applyNumberFormat="1" applyFont="1" applyAlignment="1">
      <alignment vertical="top" wrapText="1"/>
    </xf>
    <xf numFmtId="0" fontId="54" fillId="0" borderId="0" xfId="0" applyFont="1" applyAlignment="1">
      <alignment vertical="top" wrapText="1"/>
    </xf>
    <xf numFmtId="0" fontId="55" fillId="10" borderId="0" xfId="0" applyFont="1" applyFill="1" applyAlignment="1">
      <alignment vertical="top" wrapText="1"/>
    </xf>
    <xf numFmtId="8" fontId="55" fillId="0" borderId="0" xfId="0" applyNumberFormat="1" applyFont="1" applyAlignment="1">
      <alignment vertical="top"/>
    </xf>
    <xf numFmtId="16" fontId="55" fillId="0" borderId="0" xfId="0" applyNumberFormat="1" applyFont="1" applyAlignment="1">
      <alignment vertical="top"/>
    </xf>
    <xf numFmtId="0" fontId="25" fillId="0" borderId="6" xfId="0" applyFont="1" applyBorder="1" applyAlignment="1">
      <alignment vertical="top"/>
    </xf>
    <xf numFmtId="0" fontId="25" fillId="0" borderId="0" xfId="0" applyFont="1"/>
    <xf numFmtId="0" fontId="25" fillId="0" borderId="5" xfId="0" applyFont="1" applyBorder="1"/>
    <xf numFmtId="18" fontId="54" fillId="9" borderId="9" xfId="0" applyNumberFormat="1" applyFont="1" applyFill="1" applyBorder="1" applyAlignment="1">
      <alignment vertical="top" wrapText="1"/>
    </xf>
    <xf numFmtId="49" fontId="54" fillId="0" borderId="0" xfId="0" applyNumberFormat="1" applyFont="1" applyAlignment="1">
      <alignment vertical="top" wrapText="1"/>
    </xf>
    <xf numFmtId="0" fontId="55" fillId="11" borderId="0" xfId="0" applyFont="1" applyFill="1" applyAlignment="1">
      <alignment vertical="top"/>
    </xf>
    <xf numFmtId="0" fontId="55" fillId="10" borderId="0" xfId="0" applyFont="1" applyFill="1" applyAlignment="1">
      <alignment vertical="top"/>
    </xf>
    <xf numFmtId="49" fontId="55" fillId="0" borderId="0" xfId="0" applyNumberFormat="1" applyFont="1" applyAlignment="1">
      <alignment vertical="top" wrapText="1"/>
    </xf>
    <xf numFmtId="0" fontId="55" fillId="0" borderId="0" xfId="0" applyFont="1" applyAlignment="1">
      <alignment vertical="top" wrapText="1"/>
    </xf>
    <xf numFmtId="44" fontId="55" fillId="0" borderId="0" xfId="1" applyFont="1" applyAlignment="1">
      <alignment vertical="top"/>
    </xf>
    <xf numFmtId="165" fontId="55" fillId="0" borderId="0" xfId="0" applyNumberFormat="1" applyFont="1" applyAlignment="1">
      <alignment vertical="top"/>
    </xf>
    <xf numFmtId="0" fontId="52" fillId="0" borderId="0" xfId="0" applyFont="1" applyAlignment="1">
      <alignment vertical="top"/>
    </xf>
    <xf numFmtId="18" fontId="41" fillId="11" borderId="9" xfId="0" applyNumberFormat="1" applyFont="1" applyFill="1" applyBorder="1" applyAlignment="1">
      <alignment vertical="top" wrapText="1"/>
    </xf>
    <xf numFmtId="0" fontId="58" fillId="9" borderId="9" xfId="0" applyFont="1" applyFill="1" applyBorder="1" applyAlignment="1">
      <alignment vertical="top" wrapText="1"/>
    </xf>
    <xf numFmtId="0" fontId="58" fillId="11" borderId="9" xfId="0" applyFont="1" applyFill="1" applyBorder="1" applyAlignment="1">
      <alignment vertical="top" wrapText="1"/>
    </xf>
    <xf numFmtId="0" fontId="59" fillId="0" borderId="0" xfId="2" applyFont="1" applyAlignment="1">
      <alignment vertical="top"/>
    </xf>
    <xf numFmtId="0" fontId="60" fillId="11" borderId="0" xfId="0" applyFont="1" applyFill="1" applyAlignment="1">
      <alignment vertical="top" wrapText="1"/>
    </xf>
    <xf numFmtId="0" fontId="58" fillId="0" borderId="0" xfId="0" applyFont="1" applyAlignment="1">
      <alignment vertical="top"/>
    </xf>
    <xf numFmtId="18" fontId="60" fillId="9" borderId="9" xfId="0" applyNumberFormat="1" applyFont="1" applyFill="1" applyBorder="1" applyAlignment="1">
      <alignment vertical="top" wrapText="1"/>
    </xf>
    <xf numFmtId="0" fontId="60" fillId="0" borderId="0" xfId="0" applyFont="1" applyAlignment="1">
      <alignment vertical="top"/>
    </xf>
    <xf numFmtId="8" fontId="51" fillId="0" borderId="0" xfId="0" applyNumberFormat="1" applyFont="1" applyAlignment="1">
      <alignment vertical="top"/>
    </xf>
    <xf numFmtId="16" fontId="51" fillId="0" borderId="0" xfId="0" applyNumberFormat="1" applyFont="1" applyAlignment="1">
      <alignment vertical="top"/>
    </xf>
    <xf numFmtId="0" fontId="60" fillId="9" borderId="9" xfId="0" applyFont="1" applyFill="1" applyBorder="1" applyAlignment="1">
      <alignment vertical="top" wrapText="1"/>
    </xf>
    <xf numFmtId="0" fontId="53" fillId="9" borderId="9" xfId="2" applyFont="1" applyFill="1" applyBorder="1" applyAlignment="1">
      <alignment vertical="top" wrapText="1"/>
    </xf>
    <xf numFmtId="0" fontId="55" fillId="9" borderId="0" xfId="0" applyFont="1" applyFill="1" applyAlignment="1">
      <alignment vertical="top" wrapText="1"/>
    </xf>
    <xf numFmtId="0" fontId="54" fillId="9" borderId="0" xfId="0" applyFont="1" applyFill="1" applyAlignment="1">
      <alignment vertical="top" wrapText="1"/>
    </xf>
    <xf numFmtId="164" fontId="56" fillId="0" borderId="0" xfId="0" applyNumberFormat="1" applyFont="1" applyAlignment="1">
      <alignment vertical="top"/>
    </xf>
    <xf numFmtId="1" fontId="0" fillId="0" borderId="0" xfId="0" applyNumberForma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58</xdr:row>
      <xdr:rowOff>0</xdr:rowOff>
    </xdr:from>
    <xdr:to>
      <xdr:col>14</xdr:col>
      <xdr:colOff>304800</xdr:colOff>
      <xdr:row>59</xdr:row>
      <xdr:rowOff>63500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390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3926205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39262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3946207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39462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396621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39662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398621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3986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35" name="AutoShape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4650105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36" name="AutoShape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4650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37" name="AutoShape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4670107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38" name="AutoShape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46701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39" name="AutoShape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469011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40" name="AutoShape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4690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41" name="AutoShape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471011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42" name="AutoShape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4710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43" name="AutoShape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4730115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44" name="AutoShape 20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4730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45" name="AutoShape 2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4750117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46" name="AutoShape 2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47501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48" name="AutoShape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5412105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49" name="AutoShape 25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54121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50" name="AutoShape 26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5432107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51" name="AutoShape 27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54321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52" name="AutoShape 28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545211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53" name="AutoShape 29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54521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54" name="AutoShape 3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547211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55" name="AutoShape 3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54721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57" name="AutoShape 33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6136005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58" name="AutoShape 3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61360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59" name="AutoShape 3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6156007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60" name="AutoShape 3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61560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61" name="AutoShape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617601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62" name="AutoShape 38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61760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63" name="AutoShape 39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619601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64" name="AutoShape 40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61960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304800</xdr:colOff>
      <xdr:row>59</xdr:row>
      <xdr:rowOff>63500</xdr:rowOff>
    </xdr:to>
    <xdr:sp macro="" textlink="">
      <xdr:nvSpPr>
        <xdr:cNvPr id="1065" name="AutoShape 4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62503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66" name="AutoShape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6269355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67" name="AutoShape 4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6269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68" name="AutoShape 44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6289357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69" name="AutoShape 45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62893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70" name="AutoShape 46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630936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71" name="AutoShape 47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6309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72" name="AutoShape 48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632936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73" name="AutoShape 49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6329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74" name="AutoShape 50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6349365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75" name="AutoShape 5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63493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76" name="AutoShape 5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6369367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77" name="AutoShape 53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63693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78" name="AutoShape 5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638937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79" name="AutoShape 55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6389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80" name="AutoShape 56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640937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81" name="AutoShape 57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64093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83" name="AutoShape 59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7069455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84" name="AutoShape 60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70694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85" name="AutoShape 61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7089457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86" name="AutoShape 6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7089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87" name="AutoShape 63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710946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88" name="AutoShape 64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7109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89" name="AutoShape 65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712946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90" name="AutoShape 66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71294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92" name="AutoShape 68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7793355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93" name="AutoShape 69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77933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94" name="AutoShape 70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7813357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95" name="AutoShape 7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78133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96" name="AutoShape 7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783336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97" name="AutoShape 73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78333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098" name="AutoShape 74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785336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099" name="AutoShape 75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7853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101" name="AutoShape 77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8517255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102" name="AutoShape 78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85172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103" name="AutoShape 79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8537257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104" name="AutoShape 80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85372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105" name="AutoShape 81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855726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106" name="AutoShape 8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8557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107" name="AutoShape 83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857726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108" name="AutoShape 84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85772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110" name="AutoShape 86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9241155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111" name="AutoShape 87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9241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112" name="AutoShape 88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9261157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113" name="AutoShape 89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92611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114" name="AutoShape 90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928116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115" name="AutoShape 9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92811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116" name="AutoShape 9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9301162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117" name="AutoShape 93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9301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118" name="AutoShape 94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9321165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119" name="AutoShape 95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9321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466725</xdr:colOff>
      <xdr:row>58</xdr:row>
      <xdr:rowOff>0</xdr:rowOff>
    </xdr:from>
    <xdr:to>
      <xdr:col>14</xdr:col>
      <xdr:colOff>609600</xdr:colOff>
      <xdr:row>58</xdr:row>
      <xdr:rowOff>142875</xdr:rowOff>
    </xdr:to>
    <xdr:sp macro="" textlink="">
      <xdr:nvSpPr>
        <xdr:cNvPr id="1120" name="AutoShape 96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Aspect="1" noChangeArrowheads="1"/>
        </xdr:cNvSpPr>
      </xdr:nvSpPr>
      <xdr:spPr bwMode="auto">
        <a:xfrm>
          <a:off x="11296650" y="9321165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619125</xdr:colOff>
      <xdr:row>58</xdr:row>
      <xdr:rowOff>0</xdr:rowOff>
    </xdr:from>
    <xdr:to>
      <xdr:col>14</xdr:col>
      <xdr:colOff>923925</xdr:colOff>
      <xdr:row>59</xdr:row>
      <xdr:rowOff>63500</xdr:rowOff>
    </xdr:to>
    <xdr:sp macro="" textlink="">
      <xdr:nvSpPr>
        <xdr:cNvPr id="1121" name="AutoShape 97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Aspect="1" noChangeArrowheads="1"/>
        </xdr:cNvSpPr>
      </xdr:nvSpPr>
      <xdr:spPr bwMode="auto">
        <a:xfrm>
          <a:off x="11449050" y="9321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122" name="AutoShape 98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9341167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123" name="AutoShape 99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93411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124" name="AutoShape 100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9361170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125" name="AutoShape 10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93611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304800</xdr:colOff>
      <xdr:row>59</xdr:row>
      <xdr:rowOff>63500</xdr:rowOff>
    </xdr:to>
    <xdr:sp macro="" textlink="">
      <xdr:nvSpPr>
        <xdr:cNvPr id="1126" name="AutoShape 10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94126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127" name="AutoShape 103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94316550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128" name="AutoShape 104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94316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58</xdr:row>
      <xdr:rowOff>0</xdr:rowOff>
    </xdr:from>
    <xdr:to>
      <xdr:col>14</xdr:col>
      <xdr:colOff>142875</xdr:colOff>
      <xdr:row>58</xdr:row>
      <xdr:rowOff>142875</xdr:rowOff>
    </xdr:to>
    <xdr:sp macro="" textlink="">
      <xdr:nvSpPr>
        <xdr:cNvPr id="1129" name="AutoShape 105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Aspect="1" noChangeArrowheads="1"/>
        </xdr:cNvSpPr>
      </xdr:nvSpPr>
      <xdr:spPr bwMode="auto">
        <a:xfrm>
          <a:off x="10829925" y="9451657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152400</xdr:colOff>
      <xdr:row>58</xdr:row>
      <xdr:rowOff>0</xdr:rowOff>
    </xdr:from>
    <xdr:to>
      <xdr:col>14</xdr:col>
      <xdr:colOff>457200</xdr:colOff>
      <xdr:row>59</xdr:row>
      <xdr:rowOff>63500</xdr:rowOff>
    </xdr:to>
    <xdr:sp macro="" textlink="">
      <xdr:nvSpPr>
        <xdr:cNvPr id="1130" name="AutoShape 10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spect="1" noChangeArrowheads="1"/>
        </xdr:cNvSpPr>
      </xdr:nvSpPr>
      <xdr:spPr bwMode="auto">
        <a:xfrm>
          <a:off x="10982325" y="945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jluceri@yahoo.com" TargetMode="External"/><Relationship Id="rId13" Type="http://schemas.openxmlformats.org/officeDocument/2006/relationships/hyperlink" Target="mailto:kevin@kmslawgroup.com" TargetMode="External"/><Relationship Id="rId18" Type="http://schemas.openxmlformats.org/officeDocument/2006/relationships/hyperlink" Target="mailto:ttisone@gmail.com" TargetMode="External"/><Relationship Id="rId26" Type="http://schemas.openxmlformats.org/officeDocument/2006/relationships/hyperlink" Target="mailto:drgneff@gmail.com" TargetMode="External"/><Relationship Id="rId3" Type="http://schemas.openxmlformats.org/officeDocument/2006/relationships/hyperlink" Target="mailto:jimdolphin@comcast.net" TargetMode="External"/><Relationship Id="rId21" Type="http://schemas.openxmlformats.org/officeDocument/2006/relationships/hyperlink" Target="mailto:richardosj@comcast.net" TargetMode="External"/><Relationship Id="rId7" Type="http://schemas.openxmlformats.org/officeDocument/2006/relationships/hyperlink" Target="mailto:jnielsen401@gmail.com" TargetMode="External"/><Relationship Id="rId12" Type="http://schemas.openxmlformats.org/officeDocument/2006/relationships/hyperlink" Target="mailto:Lmpesquire@comcast.net" TargetMode="External"/><Relationship Id="rId17" Type="http://schemas.openxmlformats.org/officeDocument/2006/relationships/hyperlink" Target="mailto:rvphd@aol.com" TargetMode="External"/><Relationship Id="rId25" Type="http://schemas.openxmlformats.org/officeDocument/2006/relationships/hyperlink" Target="mailto:Danceinpuddles@verizon.net" TargetMode="External"/><Relationship Id="rId2" Type="http://schemas.openxmlformats.org/officeDocument/2006/relationships/hyperlink" Target="mailto:jimdolphin@comcast.net" TargetMode="External"/><Relationship Id="rId16" Type="http://schemas.openxmlformats.org/officeDocument/2006/relationships/hyperlink" Target="mailto:wdhickman85@gmail.com" TargetMode="External"/><Relationship Id="rId20" Type="http://schemas.openxmlformats.org/officeDocument/2006/relationships/hyperlink" Target="mailto:dvazquez0502@yahoo.com" TargetMode="External"/><Relationship Id="rId1" Type="http://schemas.openxmlformats.org/officeDocument/2006/relationships/hyperlink" Target="mailto:jjdodd@aol.com" TargetMode="External"/><Relationship Id="rId6" Type="http://schemas.openxmlformats.org/officeDocument/2006/relationships/hyperlink" Target="mailto:pgensler118@gmail.com" TargetMode="External"/><Relationship Id="rId11" Type="http://schemas.openxmlformats.org/officeDocument/2006/relationships/hyperlink" Target="mailto:jaywalt2@comcast.net" TargetMode="External"/><Relationship Id="rId24" Type="http://schemas.openxmlformats.org/officeDocument/2006/relationships/hyperlink" Target="mailto:Connelly7@hotmail.com" TargetMode="External"/><Relationship Id="rId5" Type="http://schemas.openxmlformats.org/officeDocument/2006/relationships/hyperlink" Target="mailto:mcmc1221@aol.com" TargetMode="External"/><Relationship Id="rId15" Type="http://schemas.openxmlformats.org/officeDocument/2006/relationships/hyperlink" Target="mailto:Gwneff@mac.com" TargetMode="External"/><Relationship Id="rId23" Type="http://schemas.openxmlformats.org/officeDocument/2006/relationships/hyperlink" Target="mailto:dorajohelcastillo@yahoo.com" TargetMode="External"/><Relationship Id="rId28" Type="http://schemas.openxmlformats.org/officeDocument/2006/relationships/drawing" Target="../drawings/drawing1.xml"/><Relationship Id="rId10" Type="http://schemas.openxmlformats.org/officeDocument/2006/relationships/hyperlink" Target="mailto:geo0548@aol.com" TargetMode="External"/><Relationship Id="rId19" Type="http://schemas.openxmlformats.org/officeDocument/2006/relationships/hyperlink" Target="mailto:richardosj@comcast.net" TargetMode="External"/><Relationship Id="rId4" Type="http://schemas.openxmlformats.org/officeDocument/2006/relationships/hyperlink" Target="mailto:mcmc1221@aol.com" TargetMode="External"/><Relationship Id="rId9" Type="http://schemas.openxmlformats.org/officeDocument/2006/relationships/hyperlink" Target="mailto:geo0548@aol.com" TargetMode="External"/><Relationship Id="rId14" Type="http://schemas.openxmlformats.org/officeDocument/2006/relationships/hyperlink" Target="mailto:j.tamburro@hotmail.com" TargetMode="External"/><Relationship Id="rId22" Type="http://schemas.openxmlformats.org/officeDocument/2006/relationships/hyperlink" Target="mailto:dsilverman@costellomains.com" TargetMode="External"/><Relationship Id="rId27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417"/>
  <sheetViews>
    <sheetView zoomScaleNormal="100" workbookViewId="0">
      <pane xSplit="1" ySplit="2" topLeftCell="B90" activePane="bottomRight" state="frozen"/>
      <selection pane="topRight" activeCell="B1" sqref="B1"/>
      <selection pane="bottomLeft" activeCell="A3" sqref="A3"/>
      <selection pane="bottomRight" activeCell="X141" sqref="X141"/>
    </sheetView>
  </sheetViews>
  <sheetFormatPr defaultColWidth="18.85546875" defaultRowHeight="15" x14ac:dyDescent="0.2"/>
  <cols>
    <col min="1" max="1" width="19.5703125" style="169" customWidth="1"/>
    <col min="2" max="3" width="18.85546875" customWidth="1"/>
    <col min="4" max="4" width="30" customWidth="1"/>
    <col min="5" max="6" width="19.5703125" customWidth="1"/>
    <col min="7" max="7" width="24.5703125" customWidth="1"/>
    <col min="8" max="8" width="18.85546875" customWidth="1"/>
    <col min="9" max="9" width="33.42578125" customWidth="1"/>
    <col min="10" max="10" width="18.85546875" customWidth="1"/>
    <col min="11" max="11" width="22.28515625" customWidth="1"/>
    <col min="12" max="12" width="23.42578125" customWidth="1"/>
    <col min="13" max="14" width="16.7109375" style="27" customWidth="1"/>
    <col min="15" max="15" width="36" style="160" customWidth="1"/>
    <col min="16" max="16" width="26.28515625" customWidth="1"/>
    <col min="17" max="17" width="26" customWidth="1"/>
    <col min="18" max="18" width="18.140625" customWidth="1"/>
    <col min="19" max="21" width="18.85546875" customWidth="1"/>
    <col min="22" max="22" width="34.5703125" customWidth="1"/>
    <col min="23" max="23" width="24.28515625" customWidth="1"/>
    <col min="24" max="25" width="19.5703125" customWidth="1"/>
    <col min="26" max="28" width="6.140625" customWidth="1"/>
    <col min="29" max="29" width="10.85546875" customWidth="1"/>
    <col min="30" max="30" width="9" customWidth="1"/>
    <col min="31" max="31" width="21" style="69" customWidth="1"/>
    <col min="32" max="32" width="20.140625" customWidth="1"/>
    <col min="33" max="33" width="14.85546875" customWidth="1"/>
    <col min="34" max="34" width="9.85546875" customWidth="1"/>
    <col min="35" max="35" width="18.85546875" style="69"/>
    <col min="36" max="36" width="15.42578125" style="48" customWidth="1"/>
    <col min="37" max="37" width="14.7109375" customWidth="1"/>
    <col min="38" max="38" width="9.140625" customWidth="1"/>
    <col min="39" max="39" width="26.140625" style="69" customWidth="1"/>
    <col min="40" max="40" width="13.85546875" customWidth="1"/>
    <col min="41" max="41" width="16.140625" style="36" customWidth="1"/>
    <col min="42" max="42" width="9" customWidth="1"/>
    <col min="43" max="43" width="14.42578125" customWidth="1"/>
    <col min="44" max="44" width="25.140625" style="36" customWidth="1"/>
    <col min="45" max="46" width="18.85546875" style="36"/>
    <col min="47" max="47" width="9.42578125" customWidth="1"/>
    <col min="48" max="48" width="18.85546875" style="69"/>
    <col min="49" max="49" width="7.5703125" customWidth="1"/>
    <col min="50" max="50" width="9.28515625" customWidth="1"/>
    <col min="51" max="51" width="6.140625" customWidth="1"/>
    <col min="52" max="52" width="9.5703125" customWidth="1"/>
    <col min="53" max="53" width="34.28515625" customWidth="1"/>
    <col min="56" max="56" width="10.28515625" customWidth="1"/>
    <col min="57" max="57" width="21.140625" customWidth="1"/>
    <col min="60" max="60" width="6.140625" customWidth="1"/>
    <col min="61" max="61" width="9.28515625" customWidth="1"/>
    <col min="62" max="62" width="22.5703125" customWidth="1"/>
    <col min="65" max="65" width="6.140625" customWidth="1"/>
    <col min="66" max="66" width="11.28515625" customWidth="1"/>
    <col min="67" max="67" width="22.5703125" customWidth="1"/>
    <col min="70" max="70" width="9.140625" customWidth="1"/>
    <col min="71" max="71" width="31.85546875" customWidth="1"/>
    <col min="74" max="74" width="6.140625" customWidth="1"/>
    <col min="75" max="75" width="9.85546875" customWidth="1"/>
    <col min="76" max="76" width="31.42578125" customWidth="1"/>
    <col min="79" max="79" width="6.140625" customWidth="1"/>
  </cols>
  <sheetData>
    <row r="1" spans="1:79" s="4" customFormat="1" ht="139.5" customHeight="1" x14ac:dyDescent="0.25">
      <c r="A1" s="336" t="s">
        <v>25</v>
      </c>
      <c r="B1" s="337" t="s">
        <v>0</v>
      </c>
      <c r="C1" s="337" t="s">
        <v>37</v>
      </c>
      <c r="D1" s="337" t="s">
        <v>78</v>
      </c>
      <c r="E1" s="337" t="s">
        <v>1</v>
      </c>
      <c r="F1" s="337" t="s">
        <v>105</v>
      </c>
      <c r="G1" s="338" t="s">
        <v>82</v>
      </c>
      <c r="H1" s="338" t="s">
        <v>83</v>
      </c>
      <c r="I1" s="337" t="s">
        <v>29</v>
      </c>
      <c r="J1" s="337" t="s">
        <v>2</v>
      </c>
      <c r="K1" s="337" t="s">
        <v>3</v>
      </c>
      <c r="L1" s="337" t="s">
        <v>4</v>
      </c>
      <c r="M1" s="339" t="s">
        <v>5</v>
      </c>
      <c r="N1" s="339" t="s">
        <v>106</v>
      </c>
      <c r="O1" s="340" t="s">
        <v>6</v>
      </c>
      <c r="P1" s="337"/>
      <c r="Q1" s="337"/>
      <c r="R1" s="337" t="s">
        <v>7</v>
      </c>
      <c r="S1" s="337" t="s">
        <v>44</v>
      </c>
      <c r="T1" s="337" t="s">
        <v>43</v>
      </c>
      <c r="U1" s="337" t="s">
        <v>32</v>
      </c>
      <c r="V1" s="337" t="s">
        <v>33</v>
      </c>
      <c r="W1" s="341" t="s">
        <v>80</v>
      </c>
      <c r="X1" s="336" t="s">
        <v>79</v>
      </c>
      <c r="Y1" s="336"/>
      <c r="Z1" s="135" t="s">
        <v>91</v>
      </c>
      <c r="AA1" s="135"/>
      <c r="AB1" s="135"/>
      <c r="AC1" s="135"/>
      <c r="AD1" s="135"/>
      <c r="AE1" s="67" t="s">
        <v>129</v>
      </c>
      <c r="AF1" s="53"/>
      <c r="AG1" s="53"/>
      <c r="AH1" s="135" t="s">
        <v>91</v>
      </c>
      <c r="AI1" s="67" t="s">
        <v>357</v>
      </c>
      <c r="AJ1" s="55"/>
      <c r="AK1" s="53"/>
      <c r="AL1" s="135" t="s">
        <v>91</v>
      </c>
      <c r="AM1" s="67" t="s">
        <v>111</v>
      </c>
      <c r="AN1" s="56"/>
      <c r="AO1" s="57"/>
      <c r="AP1" s="135" t="s">
        <v>91</v>
      </c>
      <c r="AQ1" s="54"/>
      <c r="AR1" s="130" t="s">
        <v>356</v>
      </c>
      <c r="AS1" s="191"/>
      <c r="AT1" s="57"/>
      <c r="AU1" s="190" t="s">
        <v>91</v>
      </c>
      <c r="AV1" s="67" t="s">
        <v>60</v>
      </c>
      <c r="AW1" s="56"/>
      <c r="AX1" s="53"/>
      <c r="AY1" s="135" t="s">
        <v>91</v>
      </c>
      <c r="AZ1" s="135" t="s">
        <v>91</v>
      </c>
      <c r="BA1" s="130" t="s">
        <v>128</v>
      </c>
      <c r="BC1" s="53"/>
      <c r="BD1" s="135" t="s">
        <v>91</v>
      </c>
      <c r="BE1" s="130" t="s">
        <v>127</v>
      </c>
      <c r="BG1" s="53"/>
      <c r="BH1" s="135" t="s">
        <v>91</v>
      </c>
      <c r="BI1" s="135" t="s">
        <v>91</v>
      </c>
      <c r="BJ1" s="130" t="s">
        <v>126</v>
      </c>
      <c r="BL1" s="53"/>
      <c r="BM1" s="135" t="s">
        <v>91</v>
      </c>
      <c r="BN1" s="135" t="s">
        <v>91</v>
      </c>
      <c r="BO1" s="130" t="s">
        <v>125</v>
      </c>
      <c r="BQ1" s="53"/>
      <c r="BR1" s="135" t="s">
        <v>91</v>
      </c>
      <c r="BS1" s="130" t="s">
        <v>124</v>
      </c>
      <c r="BU1" s="53"/>
      <c r="BV1" s="135" t="s">
        <v>91</v>
      </c>
      <c r="BW1" s="135" t="s">
        <v>91</v>
      </c>
      <c r="BX1" s="130" t="s">
        <v>123</v>
      </c>
      <c r="BZ1" s="53"/>
      <c r="CA1" s="135" t="s">
        <v>91</v>
      </c>
    </row>
    <row r="2" spans="1:79" s="8" customFormat="1" x14ac:dyDescent="0.2">
      <c r="A2" s="245"/>
      <c r="B2" s="246"/>
      <c r="C2" s="246"/>
      <c r="D2" s="246"/>
      <c r="E2" s="246"/>
      <c r="F2" s="246"/>
      <c r="G2" s="246"/>
      <c r="H2" s="246"/>
      <c r="I2" s="247"/>
      <c r="J2" s="246"/>
      <c r="K2" s="246"/>
      <c r="L2" s="246"/>
      <c r="M2" s="248"/>
      <c r="N2" s="248"/>
      <c r="O2" s="249"/>
      <c r="P2" s="246"/>
      <c r="Q2" s="246"/>
      <c r="R2" s="246"/>
      <c r="S2" s="246"/>
      <c r="T2" s="246"/>
      <c r="U2" s="246"/>
      <c r="V2" s="246"/>
      <c r="W2" s="246"/>
      <c r="X2" s="246"/>
      <c r="Y2" s="246"/>
      <c r="Z2" s="58"/>
      <c r="AA2" s="58"/>
      <c r="AB2" s="58"/>
      <c r="AC2" s="58"/>
      <c r="AD2" s="58"/>
      <c r="AE2" s="79" t="s">
        <v>131</v>
      </c>
      <c r="AF2" s="80" t="s">
        <v>132</v>
      </c>
      <c r="AG2" s="80" t="s">
        <v>133</v>
      </c>
      <c r="AH2" s="58"/>
      <c r="AI2" s="79" t="s">
        <v>131</v>
      </c>
      <c r="AJ2" s="80" t="s">
        <v>132</v>
      </c>
      <c r="AK2" s="80" t="s">
        <v>133</v>
      </c>
      <c r="AL2" s="58"/>
      <c r="AM2" s="79" t="s">
        <v>131</v>
      </c>
      <c r="AN2" s="80" t="s">
        <v>132</v>
      </c>
      <c r="AO2" s="80" t="s">
        <v>133</v>
      </c>
      <c r="AP2" s="58"/>
      <c r="AQ2" s="79"/>
      <c r="AR2" s="79" t="s">
        <v>131</v>
      </c>
      <c r="AS2" s="80" t="s">
        <v>132</v>
      </c>
      <c r="AT2" s="80" t="s">
        <v>133</v>
      </c>
      <c r="AU2" s="59"/>
      <c r="AV2" s="79" t="s">
        <v>131</v>
      </c>
      <c r="AW2" s="80" t="s">
        <v>132</v>
      </c>
      <c r="AX2" s="80" t="s">
        <v>133</v>
      </c>
      <c r="AY2" s="58"/>
      <c r="AZ2" s="58"/>
      <c r="BA2" s="79" t="s">
        <v>131</v>
      </c>
      <c r="BB2" s="80" t="s">
        <v>132</v>
      </c>
      <c r="BC2" s="80" t="s">
        <v>133</v>
      </c>
      <c r="BD2" s="58"/>
      <c r="BE2" s="79" t="s">
        <v>131</v>
      </c>
      <c r="BF2" s="80" t="s">
        <v>132</v>
      </c>
      <c r="BG2" s="80" t="s">
        <v>133</v>
      </c>
      <c r="BH2" s="58"/>
      <c r="BI2" s="58"/>
      <c r="BJ2" s="79" t="s">
        <v>131</v>
      </c>
      <c r="BK2" s="80" t="s">
        <v>132</v>
      </c>
      <c r="BL2" s="80" t="s">
        <v>133</v>
      </c>
      <c r="BM2" s="58"/>
      <c r="BN2" s="58"/>
      <c r="BO2" s="79" t="s">
        <v>131</v>
      </c>
      <c r="BP2" s="80" t="s">
        <v>132</v>
      </c>
      <c r="BQ2" s="80" t="s">
        <v>133</v>
      </c>
      <c r="BR2" s="58"/>
      <c r="BS2" s="79" t="s">
        <v>131</v>
      </c>
      <c r="BT2" s="80" t="s">
        <v>132</v>
      </c>
      <c r="BU2" s="80" t="s">
        <v>133</v>
      </c>
      <c r="BV2" s="58"/>
      <c r="BW2" s="58"/>
      <c r="BX2" s="79" t="s">
        <v>131</v>
      </c>
      <c r="BY2" s="80" t="s">
        <v>132</v>
      </c>
      <c r="BZ2" s="80" t="s">
        <v>133</v>
      </c>
      <c r="CA2" s="58"/>
    </row>
    <row r="3" spans="1:79" s="8" customFormat="1" ht="23.25" x14ac:dyDescent="0.35">
      <c r="A3" s="245"/>
      <c r="B3" s="246"/>
      <c r="C3" s="246"/>
      <c r="D3" s="246"/>
      <c r="E3" s="246"/>
      <c r="F3" s="246"/>
      <c r="G3" s="246"/>
      <c r="H3" s="246"/>
      <c r="I3" s="247"/>
      <c r="J3" s="246"/>
      <c r="K3" s="246"/>
      <c r="L3" s="246"/>
      <c r="M3" s="248"/>
      <c r="N3" s="248"/>
      <c r="O3" s="249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134"/>
      <c r="AA3" s="134"/>
      <c r="AB3" s="134"/>
      <c r="AC3" s="134"/>
      <c r="AD3" s="134" t="s">
        <v>134</v>
      </c>
      <c r="AE3" s="228"/>
      <c r="AF3" s="60"/>
      <c r="AG3" s="60"/>
      <c r="AH3" s="134" t="s">
        <v>134</v>
      </c>
      <c r="AI3" s="60"/>
      <c r="AK3" s="60"/>
      <c r="AL3" s="134" t="s">
        <v>134</v>
      </c>
      <c r="AM3" s="228"/>
      <c r="AN3" s="244" t="s">
        <v>204</v>
      </c>
      <c r="AO3" s="60"/>
      <c r="AP3" s="134" t="s">
        <v>134</v>
      </c>
      <c r="AQ3" s="176"/>
      <c r="AR3" s="237"/>
      <c r="AS3" s="237"/>
      <c r="AT3" s="192"/>
      <c r="AU3" s="134" t="s">
        <v>134</v>
      </c>
      <c r="AV3" s="228"/>
      <c r="AW3" s="60"/>
      <c r="AX3" s="60"/>
      <c r="AY3" s="134"/>
      <c r="AZ3" s="134" t="s">
        <v>134</v>
      </c>
      <c r="BA3" s="199"/>
      <c r="BB3" s="60"/>
      <c r="BC3" s="237"/>
      <c r="BD3" s="134" t="s">
        <v>134</v>
      </c>
      <c r="BE3" s="237"/>
      <c r="BF3" s="60"/>
      <c r="BG3" s="60"/>
      <c r="BH3" s="134"/>
      <c r="BI3" s="134" t="s">
        <v>134</v>
      </c>
      <c r="BJ3" s="237"/>
      <c r="BK3" s="60"/>
      <c r="BL3" s="128"/>
      <c r="BM3" s="134"/>
      <c r="BN3" s="134" t="s">
        <v>134</v>
      </c>
      <c r="BO3" s="237"/>
      <c r="BP3" s="60"/>
      <c r="BQ3" s="128"/>
      <c r="BR3" s="134" t="s">
        <v>134</v>
      </c>
      <c r="BS3" s="237"/>
      <c r="BT3" s="60"/>
      <c r="BU3" s="60"/>
      <c r="BV3" s="134"/>
      <c r="BW3" s="134" t="s">
        <v>134</v>
      </c>
      <c r="BX3" s="237"/>
      <c r="BY3" s="60"/>
      <c r="BZ3" s="128"/>
      <c r="CA3" s="134"/>
    </row>
    <row r="4" spans="1:79" s="184" customFormat="1" ht="18.75" thickBot="1" x14ac:dyDescent="0.25">
      <c r="A4" s="184">
        <v>1</v>
      </c>
      <c r="B4" s="204"/>
      <c r="C4" s="205"/>
      <c r="D4" s="206"/>
      <c r="E4" s="207"/>
      <c r="F4" s="208"/>
      <c r="G4" s="209"/>
      <c r="H4" s="209"/>
      <c r="I4" s="210"/>
      <c r="J4" s="207"/>
      <c r="K4" s="211"/>
      <c r="L4" s="207"/>
      <c r="M4" s="207"/>
      <c r="N4" s="212"/>
      <c r="O4" s="205"/>
      <c r="P4" s="208"/>
      <c r="Q4" s="208"/>
      <c r="R4" s="213" t="s">
        <v>419</v>
      </c>
      <c r="S4" s="214"/>
      <c r="T4" s="214"/>
      <c r="U4" s="215"/>
      <c r="V4" s="216"/>
      <c r="W4" s="210"/>
      <c r="X4" s="217"/>
      <c r="Y4" s="217"/>
      <c r="Z4" s="185"/>
      <c r="AA4" s="186"/>
      <c r="AB4" s="186"/>
      <c r="AC4" s="186"/>
      <c r="AD4" s="186"/>
      <c r="AE4" s="229"/>
      <c r="AF4" s="187"/>
      <c r="AG4" s="187"/>
      <c r="AH4" s="186"/>
      <c r="AI4" s="229"/>
      <c r="AJ4" s="187"/>
      <c r="AK4" s="187"/>
      <c r="AL4" s="186"/>
      <c r="AM4" s="235"/>
      <c r="AN4" s="187"/>
      <c r="AO4" s="187"/>
      <c r="AP4" s="186"/>
      <c r="AQ4" s="188"/>
      <c r="AR4" s="238"/>
      <c r="AS4" s="238"/>
      <c r="AT4" s="194"/>
      <c r="AU4" s="186"/>
      <c r="AV4" s="229"/>
      <c r="AW4" s="187"/>
      <c r="AX4" s="187"/>
      <c r="AY4" s="185"/>
      <c r="AZ4" s="186"/>
      <c r="BA4" s="200"/>
      <c r="BB4" s="187"/>
      <c r="BC4" s="238"/>
      <c r="BD4" s="186"/>
      <c r="BE4" s="238"/>
      <c r="BF4" s="187"/>
      <c r="BG4" s="187"/>
      <c r="BH4" s="185"/>
      <c r="BI4" s="186"/>
      <c r="BJ4" s="238"/>
      <c r="BK4" s="187"/>
      <c r="BL4" s="187"/>
      <c r="BM4" s="185"/>
      <c r="BN4" s="186"/>
      <c r="BO4" s="238"/>
      <c r="BP4" s="187"/>
      <c r="BQ4" s="187"/>
      <c r="BR4" s="186"/>
      <c r="BS4" s="238"/>
      <c r="BT4" s="187"/>
      <c r="BU4" s="187"/>
      <c r="BV4" s="185"/>
      <c r="BW4" s="186"/>
      <c r="BX4" s="238"/>
      <c r="BY4" s="187"/>
      <c r="BZ4" s="187"/>
      <c r="CA4" s="185"/>
    </row>
    <row r="5" spans="1:79" s="8" customFormat="1" ht="23.25" x14ac:dyDescent="0.35">
      <c r="A5" s="169"/>
      <c r="B5" s="94"/>
      <c r="C5" s="93"/>
      <c r="D5" s="93"/>
      <c r="E5" s="88"/>
      <c r="F5" s="95"/>
      <c r="G5" s="110"/>
      <c r="H5" s="110"/>
      <c r="I5" s="88"/>
      <c r="J5" s="88"/>
      <c r="K5" s="88"/>
      <c r="L5" s="88"/>
      <c r="M5" s="88"/>
      <c r="N5" s="88"/>
      <c r="O5" s="150"/>
      <c r="P5" s="98"/>
      <c r="Q5" s="98"/>
      <c r="R5" s="1"/>
      <c r="S5" s="62"/>
      <c r="T5" s="62"/>
      <c r="U5" s="81"/>
      <c r="V5" s="96"/>
      <c r="Z5" s="134"/>
      <c r="AA5" s="134"/>
      <c r="AB5" s="134"/>
      <c r="AC5" s="134"/>
      <c r="AD5" s="134" t="s">
        <v>135</v>
      </c>
      <c r="AE5" s="228"/>
      <c r="AF5" s="127" t="s">
        <v>360</v>
      </c>
      <c r="AG5" s="126"/>
      <c r="AH5" s="134" t="s">
        <v>135</v>
      </c>
      <c r="AI5" s="228"/>
      <c r="AJ5" s="60"/>
      <c r="AK5" s="128"/>
      <c r="AL5" s="134" t="s">
        <v>135</v>
      </c>
      <c r="AM5" s="232"/>
      <c r="AN5" s="244" t="s">
        <v>359</v>
      </c>
      <c r="AO5" s="60"/>
      <c r="AP5" s="134" t="s">
        <v>135</v>
      </c>
      <c r="AQ5" s="176"/>
      <c r="AR5" s="239"/>
      <c r="AS5" s="332" t="s">
        <v>273</v>
      </c>
      <c r="AT5" s="196"/>
      <c r="AU5" s="134" t="s">
        <v>135</v>
      </c>
      <c r="AV5" s="228"/>
      <c r="AW5" s="60"/>
      <c r="AX5" s="60"/>
      <c r="AY5" s="134"/>
      <c r="AZ5" s="134" t="s">
        <v>135</v>
      </c>
      <c r="BA5" s="199"/>
      <c r="BB5" s="60"/>
      <c r="BC5" s="237"/>
      <c r="BD5" s="134" t="s">
        <v>135</v>
      </c>
      <c r="BE5" s="237"/>
      <c r="BF5" s="60"/>
      <c r="BG5" s="60"/>
      <c r="BH5" s="134"/>
      <c r="BI5" s="134" t="s">
        <v>135</v>
      </c>
      <c r="BJ5" s="237"/>
      <c r="BK5" s="60"/>
      <c r="BL5" s="128"/>
      <c r="BM5" s="134"/>
      <c r="BN5" s="134" t="s">
        <v>135</v>
      </c>
      <c r="BO5" s="237"/>
      <c r="BP5" s="60"/>
      <c r="BQ5" s="128"/>
      <c r="BR5" s="134" t="s">
        <v>135</v>
      </c>
      <c r="BS5" s="237"/>
      <c r="BT5" s="60"/>
      <c r="BU5" s="60"/>
      <c r="BV5" s="134"/>
      <c r="BW5" s="134" t="s">
        <v>135</v>
      </c>
      <c r="BX5" s="237"/>
      <c r="BY5" s="60"/>
      <c r="BZ5" s="128"/>
      <c r="CA5" s="134"/>
    </row>
    <row r="6" spans="1:79" s="8" customFormat="1" ht="23.25" x14ac:dyDescent="0.35">
      <c r="A6" s="169"/>
      <c r="B6" s="88"/>
      <c r="E6" s="88"/>
      <c r="F6" s="88"/>
      <c r="G6" s="110"/>
      <c r="H6" s="110"/>
      <c r="I6" s="111"/>
      <c r="J6" s="117"/>
      <c r="M6" s="40"/>
      <c r="N6" s="40"/>
      <c r="O6" s="151"/>
      <c r="P6" s="117"/>
      <c r="Q6" s="117"/>
      <c r="Z6" s="134"/>
      <c r="AA6" s="134"/>
      <c r="AB6" s="134"/>
      <c r="AC6" s="134"/>
      <c r="AD6" s="134"/>
      <c r="AE6" s="228"/>
      <c r="AF6" s="60"/>
      <c r="AG6" s="126"/>
      <c r="AH6" s="134"/>
      <c r="AI6" s="228"/>
      <c r="AJ6" s="60"/>
      <c r="AK6" s="128"/>
      <c r="AL6" s="134"/>
      <c r="AM6" s="232"/>
      <c r="AN6" s="60"/>
      <c r="AO6" s="60"/>
      <c r="AP6" s="134"/>
      <c r="AQ6" s="176"/>
      <c r="AR6" s="239"/>
      <c r="AS6" s="239"/>
      <c r="AT6" s="195"/>
      <c r="AU6" s="134"/>
      <c r="AV6" s="228"/>
      <c r="AW6" s="60"/>
      <c r="AX6" s="60"/>
      <c r="AY6" s="134"/>
      <c r="AZ6" s="134"/>
      <c r="BA6" s="199"/>
      <c r="BB6" s="60"/>
      <c r="BC6" s="237"/>
      <c r="BD6" s="134"/>
      <c r="BE6" s="237"/>
      <c r="BF6" s="60"/>
      <c r="BG6" s="60"/>
      <c r="BH6" s="134"/>
      <c r="BI6" s="134"/>
      <c r="BJ6" s="237"/>
      <c r="BK6" s="60"/>
      <c r="BL6" s="128"/>
      <c r="BM6" s="134"/>
      <c r="BN6" s="134"/>
      <c r="BO6" s="237"/>
      <c r="BP6" s="60"/>
      <c r="BQ6" s="128"/>
      <c r="BR6" s="134"/>
      <c r="BS6" s="237"/>
      <c r="BT6" s="60"/>
      <c r="BU6" s="60"/>
      <c r="BV6" s="134"/>
      <c r="BW6" s="134"/>
      <c r="BX6" s="237"/>
      <c r="BY6" s="60"/>
      <c r="BZ6" s="128"/>
      <c r="CA6" s="134"/>
    </row>
    <row r="7" spans="1:79" s="8" customFormat="1" ht="23.25" x14ac:dyDescent="0.35">
      <c r="A7" s="170"/>
      <c r="B7" s="41"/>
      <c r="C7" s="41"/>
      <c r="D7" s="41"/>
      <c r="E7" s="41"/>
      <c r="F7" s="41"/>
      <c r="G7" s="106"/>
      <c r="H7" s="106"/>
      <c r="I7" s="112"/>
      <c r="J7" s="118"/>
      <c r="K7" s="41"/>
      <c r="L7" s="41"/>
      <c r="M7" s="42"/>
      <c r="N7" s="42"/>
      <c r="O7" s="152"/>
      <c r="P7" s="118"/>
      <c r="Q7" s="118"/>
      <c r="R7" s="41"/>
      <c r="S7" s="41"/>
      <c r="T7" s="41"/>
      <c r="U7" s="41"/>
      <c r="V7" s="41"/>
      <c r="W7" s="43"/>
      <c r="X7" s="43"/>
      <c r="Y7" s="43"/>
      <c r="Z7" s="134"/>
      <c r="AA7" s="134"/>
      <c r="AB7" s="134"/>
      <c r="AC7" s="134"/>
      <c r="AD7" s="134" t="s">
        <v>136</v>
      </c>
      <c r="AE7" s="230"/>
      <c r="AG7" s="129"/>
      <c r="AH7" s="134" t="s">
        <v>136</v>
      </c>
      <c r="AI7" s="228"/>
      <c r="AJ7" s="234"/>
      <c r="AK7" s="128"/>
      <c r="AL7" s="134" t="s">
        <v>136</v>
      </c>
      <c r="AM7" s="230"/>
      <c r="AN7" s="244" t="s">
        <v>361</v>
      </c>
      <c r="AO7" s="128"/>
      <c r="AP7" s="134" t="s">
        <v>136</v>
      </c>
      <c r="AQ7" s="176"/>
      <c r="AR7" s="239"/>
      <c r="AS7" s="239" t="s">
        <v>275</v>
      </c>
      <c r="AT7" s="195"/>
      <c r="AU7" s="134" t="s">
        <v>136</v>
      </c>
      <c r="AV7" s="228"/>
      <c r="AW7" s="234"/>
      <c r="AX7" s="60"/>
      <c r="AY7" s="134"/>
      <c r="AZ7" s="134" t="s">
        <v>136</v>
      </c>
      <c r="BA7" s="199"/>
      <c r="BB7" s="60"/>
      <c r="BC7" s="237"/>
      <c r="BD7" s="134" t="s">
        <v>136</v>
      </c>
      <c r="BE7" s="237"/>
      <c r="BF7" s="60"/>
      <c r="BG7" s="60"/>
      <c r="BH7" s="134"/>
      <c r="BI7" s="134" t="s">
        <v>136</v>
      </c>
      <c r="BJ7" s="237"/>
      <c r="BK7" s="60"/>
      <c r="BL7" s="128"/>
      <c r="BM7" s="134"/>
      <c r="BN7" s="134" t="s">
        <v>136</v>
      </c>
      <c r="BO7" s="237"/>
      <c r="BP7" s="60"/>
      <c r="BQ7" s="128"/>
      <c r="BR7" s="134" t="s">
        <v>136</v>
      </c>
      <c r="BS7" s="237"/>
      <c r="BT7" s="60"/>
      <c r="BU7" s="60"/>
      <c r="BV7" s="134"/>
      <c r="BW7" s="134" t="s">
        <v>136</v>
      </c>
      <c r="BX7" s="237"/>
      <c r="BY7" s="60"/>
      <c r="BZ7" s="128"/>
      <c r="CA7" s="134"/>
    </row>
    <row r="8" spans="1:79" s="169" customFormat="1" ht="94.5" thickBot="1" x14ac:dyDescent="0.25">
      <c r="A8" s="224">
        <v>2</v>
      </c>
      <c r="B8" s="265" t="s">
        <v>112</v>
      </c>
      <c r="C8" s="275" t="s">
        <v>113</v>
      </c>
      <c r="D8" s="276" t="s">
        <v>114</v>
      </c>
      <c r="E8" s="277" t="s">
        <v>115</v>
      </c>
      <c r="F8" s="268"/>
      <c r="G8" s="273" t="s">
        <v>116</v>
      </c>
      <c r="H8" s="278" t="s">
        <v>117</v>
      </c>
      <c r="I8" s="279" t="s">
        <v>118</v>
      </c>
      <c r="J8" s="280" t="s">
        <v>119</v>
      </c>
      <c r="K8" s="281">
        <v>0.58333333333333337</v>
      </c>
      <c r="L8" s="274" t="s">
        <v>120</v>
      </c>
      <c r="M8" s="282" t="s">
        <v>121</v>
      </c>
      <c r="N8" s="283" t="s">
        <v>122</v>
      </c>
      <c r="O8" s="274"/>
      <c r="P8" s="268"/>
      <c r="Q8" s="268"/>
      <c r="R8" s="284" t="s">
        <v>61</v>
      </c>
      <c r="S8" s="221">
        <v>58.38</v>
      </c>
      <c r="T8" s="221">
        <v>1.62</v>
      </c>
      <c r="U8" s="284" t="s">
        <v>130</v>
      </c>
      <c r="V8" s="285">
        <v>43472</v>
      </c>
      <c r="W8" s="286" t="s">
        <v>96</v>
      </c>
      <c r="X8" s="287" t="s">
        <v>413</v>
      </c>
      <c r="Y8" s="287"/>
      <c r="Z8" s="186"/>
      <c r="AA8" s="186"/>
      <c r="AB8" s="186"/>
      <c r="AC8" s="227"/>
      <c r="AD8" s="186"/>
      <c r="AE8" s="229"/>
      <c r="AG8" s="189"/>
      <c r="AH8" s="186"/>
      <c r="AI8" s="229"/>
      <c r="AJ8" s="187"/>
      <c r="AK8" s="189"/>
      <c r="AL8" s="186"/>
      <c r="AM8" s="229"/>
      <c r="AN8" s="187"/>
      <c r="AO8" s="189"/>
      <c r="AP8" s="186"/>
      <c r="AQ8" s="188"/>
      <c r="AR8" s="238"/>
      <c r="AS8" s="331"/>
      <c r="AT8" s="193"/>
      <c r="AU8" s="186"/>
      <c r="AV8" s="229"/>
      <c r="AW8" s="187"/>
      <c r="AX8" s="189"/>
      <c r="AY8" s="186"/>
      <c r="AZ8" s="186"/>
      <c r="BA8" s="200"/>
      <c r="BB8" s="187"/>
      <c r="BC8" s="238"/>
      <c r="BD8" s="186"/>
      <c r="BE8" s="238"/>
      <c r="BF8" s="187"/>
      <c r="BG8" s="187"/>
      <c r="BH8" s="186"/>
      <c r="BI8" s="186"/>
      <c r="BJ8" s="238"/>
      <c r="BK8" s="187"/>
      <c r="BL8" s="187"/>
      <c r="BM8" s="186"/>
      <c r="BN8" s="186"/>
      <c r="BO8" s="238"/>
      <c r="BP8" s="187"/>
      <c r="BQ8" s="187"/>
      <c r="BR8" s="186"/>
      <c r="BS8" s="238"/>
      <c r="BT8" s="187"/>
      <c r="BU8" s="187"/>
      <c r="BV8" s="186"/>
      <c r="BW8" s="186"/>
      <c r="BX8" s="238"/>
      <c r="BY8" s="187"/>
      <c r="BZ8" s="187"/>
      <c r="CA8" s="186"/>
    </row>
    <row r="9" spans="1:79" s="8" customFormat="1" ht="23.25" x14ac:dyDescent="0.35">
      <c r="A9" s="224"/>
      <c r="B9" s="224"/>
      <c r="C9" s="224"/>
      <c r="D9" s="224"/>
      <c r="E9" s="288"/>
      <c r="F9" s="288"/>
      <c r="G9" s="271"/>
      <c r="H9" s="278"/>
      <c r="I9" s="269"/>
      <c r="J9" s="288"/>
      <c r="K9" s="224"/>
      <c r="L9" s="224"/>
      <c r="M9" s="289"/>
      <c r="N9" s="289"/>
      <c r="O9" s="290"/>
      <c r="P9" s="224"/>
      <c r="Q9" s="224"/>
      <c r="R9" s="224"/>
      <c r="S9" s="224"/>
      <c r="T9" s="224"/>
      <c r="U9" s="224"/>
      <c r="V9" s="224"/>
      <c r="W9" s="224"/>
      <c r="X9" s="224"/>
      <c r="Y9" s="224"/>
      <c r="Z9" s="134"/>
      <c r="AA9" s="134"/>
      <c r="AB9" s="134"/>
      <c r="AC9" s="134"/>
      <c r="AD9" s="134" t="s">
        <v>137</v>
      </c>
      <c r="AE9" s="228"/>
      <c r="AF9" s="394" t="s">
        <v>364</v>
      </c>
      <c r="AG9" s="126"/>
      <c r="AH9" s="134" t="s">
        <v>137</v>
      </c>
      <c r="AI9" s="228"/>
      <c r="AJ9" s="60"/>
      <c r="AK9" s="128"/>
      <c r="AL9" s="134" t="s">
        <v>137</v>
      </c>
      <c r="AM9" s="230"/>
      <c r="AN9" s="244" t="s">
        <v>362</v>
      </c>
      <c r="AP9" s="134" t="s">
        <v>137</v>
      </c>
      <c r="AQ9" s="176"/>
      <c r="AR9" s="239"/>
      <c r="AS9" s="239"/>
      <c r="AT9" s="195"/>
      <c r="AU9" s="134" t="s">
        <v>137</v>
      </c>
      <c r="AV9" s="228"/>
      <c r="AW9" s="60"/>
      <c r="AX9" s="60"/>
      <c r="AY9" s="134"/>
      <c r="AZ9" s="134" t="s">
        <v>137</v>
      </c>
      <c r="BA9" s="199"/>
      <c r="BB9" s="60"/>
      <c r="BC9" s="237"/>
      <c r="BD9" s="134" t="s">
        <v>137</v>
      </c>
      <c r="BE9" s="237"/>
      <c r="BF9" s="60"/>
      <c r="BG9" s="60"/>
      <c r="BH9" s="134"/>
      <c r="BI9" s="134" t="s">
        <v>137</v>
      </c>
      <c r="BJ9" s="237"/>
      <c r="BK9" s="60"/>
      <c r="BL9" s="128"/>
      <c r="BM9" s="134"/>
      <c r="BN9" s="134" t="s">
        <v>137</v>
      </c>
      <c r="BO9" s="237"/>
      <c r="BP9" s="60"/>
      <c r="BQ9" s="128"/>
      <c r="BR9" s="134" t="s">
        <v>137</v>
      </c>
      <c r="BS9" s="237"/>
      <c r="BT9" s="60"/>
      <c r="BU9" s="60"/>
      <c r="BV9" s="134"/>
      <c r="BW9" s="134" t="s">
        <v>137</v>
      </c>
      <c r="BX9" s="237"/>
      <c r="BY9" s="60"/>
      <c r="BZ9" s="128"/>
      <c r="CA9" s="134"/>
    </row>
    <row r="10" spans="1:79" s="8" customFormat="1" ht="23.25" x14ac:dyDescent="0.35">
      <c r="A10" s="291"/>
      <c r="B10" s="291"/>
      <c r="C10" s="291"/>
      <c r="D10" s="291"/>
      <c r="E10" s="291"/>
      <c r="F10" s="291"/>
      <c r="G10" s="291"/>
      <c r="H10" s="291"/>
      <c r="I10" s="292"/>
      <c r="J10" s="291"/>
      <c r="K10" s="291"/>
      <c r="L10" s="291"/>
      <c r="M10" s="293"/>
      <c r="N10" s="293"/>
      <c r="O10" s="294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134"/>
      <c r="AA10" s="134"/>
      <c r="AB10" s="134"/>
      <c r="AC10" s="134"/>
      <c r="AD10" s="134"/>
      <c r="AE10" s="228"/>
      <c r="AF10" s="264"/>
      <c r="AG10" s="128"/>
      <c r="AH10" s="134"/>
      <c r="AI10" s="228"/>
      <c r="AJ10" s="60"/>
      <c r="AK10" s="128"/>
      <c r="AL10" s="134"/>
      <c r="AM10" s="230"/>
      <c r="AN10" s="244" t="s">
        <v>365</v>
      </c>
      <c r="AO10" s="179"/>
      <c r="AP10" s="134"/>
      <c r="AQ10" s="176"/>
      <c r="AR10" s="239"/>
      <c r="AS10" s="239"/>
      <c r="AT10" s="195"/>
      <c r="AU10" s="134"/>
      <c r="AV10" s="228"/>
      <c r="AW10" s="60"/>
      <c r="AX10" s="60"/>
      <c r="AY10" s="134"/>
      <c r="AZ10" s="134"/>
      <c r="BA10" s="199"/>
      <c r="BB10" s="60"/>
      <c r="BC10" s="237"/>
      <c r="BD10" s="134"/>
      <c r="BE10" s="237"/>
      <c r="BF10" s="60"/>
      <c r="BG10" s="60"/>
      <c r="BH10" s="134"/>
      <c r="BI10" s="134"/>
      <c r="BJ10" s="237"/>
      <c r="BK10" s="60"/>
      <c r="BL10" s="128"/>
      <c r="BM10" s="134"/>
      <c r="BN10" s="134"/>
      <c r="BO10" s="237"/>
      <c r="BP10" s="60"/>
      <c r="BQ10" s="128"/>
      <c r="BR10" s="134"/>
      <c r="BS10" s="237"/>
      <c r="BT10" s="60"/>
      <c r="BU10" s="60"/>
      <c r="BV10" s="134"/>
      <c r="BW10" s="134"/>
      <c r="BX10" s="237"/>
      <c r="BY10" s="60"/>
      <c r="BZ10" s="128"/>
      <c r="CA10" s="134"/>
    </row>
    <row r="11" spans="1:79" s="263" customFormat="1" ht="169.5" thickBot="1" x14ac:dyDescent="0.25">
      <c r="A11" s="224">
        <v>3</v>
      </c>
      <c r="B11" s="271" t="s">
        <v>148</v>
      </c>
      <c r="C11" s="266" t="s">
        <v>151</v>
      </c>
      <c r="D11" s="267" t="s">
        <v>149</v>
      </c>
      <c r="E11" s="271" t="s">
        <v>150</v>
      </c>
      <c r="F11" s="268"/>
      <c r="G11" s="278" t="s">
        <v>241</v>
      </c>
      <c r="H11" s="278" t="s">
        <v>152</v>
      </c>
      <c r="I11" s="271" t="s">
        <v>153</v>
      </c>
      <c r="J11" s="295" t="s">
        <v>154</v>
      </c>
      <c r="K11" s="296">
        <v>0.78125</v>
      </c>
      <c r="L11" s="271" t="s">
        <v>155</v>
      </c>
      <c r="M11" s="271" t="s">
        <v>156</v>
      </c>
      <c r="N11" s="271" t="s">
        <v>157</v>
      </c>
      <c r="O11" s="290" t="s">
        <v>354</v>
      </c>
      <c r="P11" s="268"/>
      <c r="Q11" s="268"/>
      <c r="R11" s="224" t="s">
        <v>64</v>
      </c>
      <c r="S11" s="221">
        <v>63.27</v>
      </c>
      <c r="T11" s="221">
        <v>1.73</v>
      </c>
      <c r="U11" s="271" t="s">
        <v>158</v>
      </c>
      <c r="V11" s="225">
        <v>43476</v>
      </c>
      <c r="W11" s="277" t="s">
        <v>70</v>
      </c>
      <c r="X11" s="224" t="s">
        <v>413</v>
      </c>
      <c r="Y11" s="224"/>
      <c r="Z11" s="227"/>
      <c r="AA11" s="227"/>
      <c r="AB11" s="227"/>
      <c r="AC11" s="227"/>
      <c r="AD11" s="227" t="s">
        <v>138</v>
      </c>
      <c r="AE11" s="252"/>
      <c r="AF11" s="253"/>
      <c r="AG11" s="254"/>
      <c r="AH11" s="227" t="s">
        <v>138</v>
      </c>
      <c r="AI11" s="252"/>
      <c r="AJ11" s="255"/>
      <c r="AK11" s="255"/>
      <c r="AL11" s="227" t="s">
        <v>138</v>
      </c>
      <c r="AM11" s="252"/>
      <c r="AN11" s="393" t="s">
        <v>363</v>
      </c>
      <c r="AO11" s="256"/>
      <c r="AP11" s="227" t="s">
        <v>138</v>
      </c>
      <c r="AQ11" s="257"/>
      <c r="AR11" s="258"/>
      <c r="AS11" s="258"/>
      <c r="AT11" s="259"/>
      <c r="AU11" s="227" t="s">
        <v>138</v>
      </c>
      <c r="AV11" s="252"/>
      <c r="AW11" s="255"/>
      <c r="AX11" s="255"/>
      <c r="AY11" s="227"/>
      <c r="AZ11" s="227" t="s">
        <v>138</v>
      </c>
      <c r="BA11" s="260"/>
      <c r="BB11" s="255"/>
      <c r="BC11" s="261"/>
      <c r="BD11" s="227" t="s">
        <v>138</v>
      </c>
      <c r="BE11" s="261"/>
      <c r="BF11" s="255"/>
      <c r="BG11" s="255"/>
      <c r="BH11" s="227"/>
      <c r="BI11" s="227" t="s">
        <v>138</v>
      </c>
      <c r="BJ11" s="261"/>
      <c r="BK11" s="255"/>
      <c r="BL11" s="262"/>
      <c r="BM11" s="227"/>
      <c r="BN11" s="227" t="s">
        <v>138</v>
      </c>
      <c r="BO11" s="261"/>
      <c r="BP11" s="255"/>
      <c r="BQ11" s="262"/>
      <c r="BR11" s="227" t="s">
        <v>138</v>
      </c>
      <c r="BS11" s="261"/>
      <c r="BT11" s="255"/>
      <c r="BU11" s="255"/>
      <c r="BV11" s="227"/>
      <c r="BW11" s="227" t="s">
        <v>138</v>
      </c>
      <c r="BX11" s="261"/>
      <c r="BY11" s="255"/>
      <c r="BZ11" s="262"/>
      <c r="CA11" s="227"/>
    </row>
    <row r="12" spans="1:79" s="43" customFormat="1" ht="23.25" x14ac:dyDescent="0.35">
      <c r="A12" s="224"/>
      <c r="B12" s="288"/>
      <c r="C12" s="288"/>
      <c r="D12" s="224"/>
      <c r="E12" s="288"/>
      <c r="F12" s="288"/>
      <c r="G12" s="278"/>
      <c r="H12" s="278"/>
      <c r="I12" s="297"/>
      <c r="J12" s="298"/>
      <c r="K12" s="298"/>
      <c r="L12" s="288"/>
      <c r="M12" s="288"/>
      <c r="N12" s="288"/>
      <c r="O12" s="299"/>
      <c r="P12" s="288"/>
      <c r="Q12" s="288"/>
      <c r="R12" s="224"/>
      <c r="S12" s="300"/>
      <c r="T12" s="300"/>
      <c r="U12" s="300"/>
      <c r="V12" s="300"/>
      <c r="W12" s="224"/>
      <c r="X12" s="224"/>
      <c r="Y12" s="224"/>
      <c r="Z12" s="133"/>
      <c r="AA12" s="133"/>
      <c r="AB12" s="133"/>
      <c r="AC12" s="133"/>
      <c r="AD12" s="133"/>
      <c r="AE12" s="231"/>
      <c r="AF12" s="251"/>
      <c r="AG12" s="127"/>
      <c r="AH12" s="133"/>
      <c r="AI12" s="231"/>
      <c r="AJ12" s="53"/>
      <c r="AK12" s="175"/>
      <c r="AL12" s="133"/>
      <c r="AM12" s="231"/>
      <c r="AN12" s="53"/>
      <c r="AO12" s="180"/>
      <c r="AP12" s="133"/>
      <c r="AQ12" s="177"/>
      <c r="AR12" s="240"/>
      <c r="AS12" s="240"/>
      <c r="AT12" s="197"/>
      <c r="AU12" s="133"/>
      <c r="AV12" s="231"/>
      <c r="AW12" s="53"/>
      <c r="AX12" s="175"/>
      <c r="AY12" s="133"/>
      <c r="AZ12" s="133"/>
      <c r="BA12" s="57"/>
      <c r="BB12" s="56"/>
      <c r="BC12" s="57"/>
      <c r="BD12" s="133"/>
      <c r="BE12" s="57"/>
      <c r="BF12" s="56"/>
      <c r="BG12" s="56"/>
      <c r="BH12" s="133"/>
      <c r="BI12" s="133"/>
      <c r="BJ12" s="57"/>
      <c r="BK12" s="56"/>
      <c r="BL12" s="128"/>
      <c r="BM12" s="133"/>
      <c r="BN12" s="133"/>
      <c r="BO12" s="57"/>
      <c r="BP12" s="56"/>
      <c r="BQ12" s="128"/>
      <c r="BR12" s="133"/>
      <c r="BS12" s="57"/>
      <c r="BT12" s="56"/>
      <c r="BU12" s="56"/>
      <c r="BV12" s="133"/>
      <c r="BW12" s="133"/>
      <c r="BX12" s="57"/>
      <c r="BY12" s="56"/>
      <c r="BZ12" s="128"/>
      <c r="CA12" s="133"/>
    </row>
    <row r="13" spans="1:79" ht="23.25" x14ac:dyDescent="0.35">
      <c r="A13" s="291"/>
      <c r="B13" s="291"/>
      <c r="C13" s="291"/>
      <c r="D13" s="291"/>
      <c r="E13" s="291"/>
      <c r="F13" s="291"/>
      <c r="G13" s="301"/>
      <c r="H13" s="301"/>
      <c r="I13" s="292"/>
      <c r="J13" s="291"/>
      <c r="K13" s="291"/>
      <c r="L13" s="291"/>
      <c r="M13" s="293"/>
      <c r="N13" s="293"/>
      <c r="O13" s="294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134"/>
      <c r="AA13" s="134"/>
      <c r="AB13" s="134"/>
      <c r="AC13" s="134"/>
      <c r="AD13" s="134" t="s">
        <v>139</v>
      </c>
      <c r="AE13" s="232"/>
      <c r="AF13" s="127" t="s">
        <v>147</v>
      </c>
      <c r="AG13" s="127"/>
      <c r="AH13" s="134" t="s">
        <v>139</v>
      </c>
      <c r="AI13" s="232"/>
      <c r="AJ13" s="175"/>
      <c r="AK13" s="175"/>
      <c r="AL13" s="134" t="s">
        <v>139</v>
      </c>
      <c r="AM13" s="232"/>
      <c r="AN13" s="175"/>
      <c r="AO13" s="181"/>
      <c r="AP13" s="134" t="s">
        <v>139</v>
      </c>
      <c r="AQ13" s="178"/>
      <c r="AR13" s="241"/>
      <c r="AS13" s="241" t="s">
        <v>289</v>
      </c>
      <c r="AT13" s="197"/>
      <c r="AU13" s="134" t="s">
        <v>139</v>
      </c>
      <c r="AV13" s="232"/>
      <c r="AW13" s="175"/>
      <c r="AX13" s="175"/>
      <c r="AY13" s="134"/>
      <c r="AZ13" s="134" t="s">
        <v>139</v>
      </c>
      <c r="BA13" s="86"/>
      <c r="BB13" s="61"/>
      <c r="BC13" s="86"/>
      <c r="BD13" s="134" t="s">
        <v>139</v>
      </c>
      <c r="BE13" s="86"/>
      <c r="BF13" s="61"/>
      <c r="BG13" s="61"/>
      <c r="BH13" s="134"/>
      <c r="BI13" s="134" t="s">
        <v>139</v>
      </c>
      <c r="BJ13" s="86"/>
      <c r="BK13" s="61"/>
      <c r="BL13" s="128"/>
      <c r="BM13" s="134"/>
      <c r="BN13" s="134" t="s">
        <v>139</v>
      </c>
      <c r="BO13" s="86"/>
      <c r="BP13" s="61"/>
      <c r="BQ13" s="128"/>
      <c r="BR13" s="134" t="s">
        <v>139</v>
      </c>
      <c r="BS13" s="86"/>
      <c r="BT13" s="61"/>
      <c r="BU13" s="61"/>
      <c r="BV13" s="134"/>
      <c r="BW13" s="134" t="s">
        <v>139</v>
      </c>
      <c r="BX13" s="86"/>
      <c r="BY13" s="61"/>
      <c r="BZ13" s="128"/>
      <c r="CA13" s="134"/>
    </row>
    <row r="14" spans="1:79" ht="113.25" thickBot="1" x14ac:dyDescent="0.4">
      <c r="A14" s="224">
        <v>4</v>
      </c>
      <c r="B14" s="265" t="s">
        <v>164</v>
      </c>
      <c r="C14" s="266" t="s">
        <v>163</v>
      </c>
      <c r="D14" s="267" t="s">
        <v>162</v>
      </c>
      <c r="E14" s="266" t="s">
        <v>161</v>
      </c>
      <c r="F14" s="224"/>
      <c r="G14" s="278" t="s">
        <v>242</v>
      </c>
      <c r="H14" s="270" t="s">
        <v>165</v>
      </c>
      <c r="I14" s="279" t="s">
        <v>153</v>
      </c>
      <c r="J14" s="266" t="s">
        <v>166</v>
      </c>
      <c r="K14" s="405">
        <v>0.47916666666666669</v>
      </c>
      <c r="L14" s="280" t="s">
        <v>167</v>
      </c>
      <c r="M14" s="224" t="s">
        <v>168</v>
      </c>
      <c r="N14" s="224" t="s">
        <v>157</v>
      </c>
      <c r="O14" s="273" t="s">
        <v>169</v>
      </c>
      <c r="P14" s="224"/>
      <c r="Q14" s="224"/>
      <c r="R14" s="224" t="s">
        <v>62</v>
      </c>
      <c r="S14" s="224"/>
      <c r="T14" s="224"/>
      <c r="U14" s="224" t="s">
        <v>158</v>
      </c>
      <c r="V14" s="225">
        <v>43477</v>
      </c>
      <c r="W14" s="224" t="s">
        <v>70</v>
      </c>
      <c r="X14" s="224"/>
      <c r="Y14" s="224"/>
      <c r="Z14" s="134"/>
      <c r="AA14" s="134"/>
      <c r="AB14" s="134"/>
      <c r="AC14" s="134"/>
      <c r="AD14" s="134"/>
      <c r="AE14" s="232"/>
      <c r="AF14" s="175"/>
      <c r="AG14" s="127"/>
      <c r="AH14" s="134"/>
      <c r="AI14" s="232"/>
      <c r="AJ14" s="175"/>
      <c r="AK14" s="175"/>
      <c r="AL14" s="134"/>
      <c r="AM14" s="232"/>
      <c r="AN14" s="175"/>
      <c r="AO14" s="182"/>
      <c r="AP14" s="134"/>
      <c r="AQ14" s="178"/>
      <c r="AR14" s="241"/>
      <c r="AS14" s="241"/>
      <c r="AT14" s="197"/>
      <c r="AU14" s="134"/>
      <c r="AV14" s="232"/>
      <c r="AW14" s="175"/>
      <c r="AX14" s="175"/>
      <c r="AY14" s="134"/>
      <c r="AZ14" s="134"/>
      <c r="BA14" s="86"/>
      <c r="BB14" s="61"/>
      <c r="BC14" s="86"/>
      <c r="BD14" s="134"/>
      <c r="BE14" s="86"/>
      <c r="BF14" s="61"/>
      <c r="BG14" s="61"/>
      <c r="BH14" s="134"/>
      <c r="BI14" s="134"/>
      <c r="BJ14" s="86"/>
      <c r="BK14" s="61"/>
      <c r="BL14" s="128"/>
      <c r="BM14" s="134"/>
      <c r="BN14" s="134"/>
      <c r="BO14" s="86"/>
      <c r="BP14" s="61"/>
      <c r="BQ14" s="128"/>
      <c r="BR14" s="134"/>
      <c r="BS14" s="86"/>
      <c r="BT14" s="61"/>
      <c r="BU14" s="61"/>
      <c r="BV14" s="134"/>
      <c r="BW14" s="134"/>
      <c r="BX14" s="86"/>
      <c r="BY14" s="61"/>
      <c r="BZ14" s="128"/>
      <c r="CA14" s="134"/>
    </row>
    <row r="15" spans="1:79" ht="23.25" x14ac:dyDescent="0.35">
      <c r="A15" s="224"/>
      <c r="B15" s="288"/>
      <c r="C15" s="288"/>
      <c r="D15" s="224"/>
      <c r="E15" s="288"/>
      <c r="F15" s="224"/>
      <c r="G15" s="269"/>
      <c r="H15" s="269"/>
      <c r="I15" s="269"/>
      <c r="J15" s="288"/>
      <c r="K15" s="288"/>
      <c r="L15" s="288"/>
      <c r="M15" s="224"/>
      <c r="N15" s="224"/>
      <c r="O15" s="271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134"/>
      <c r="AA15" s="134"/>
      <c r="AB15" s="134"/>
      <c r="AC15" s="134"/>
      <c r="AD15" s="134" t="s">
        <v>140</v>
      </c>
      <c r="AE15" s="232"/>
      <c r="AF15" s="175" t="s">
        <v>374</v>
      </c>
      <c r="AG15" s="127"/>
      <c r="AH15" s="134" t="s">
        <v>140</v>
      </c>
      <c r="AI15" s="232"/>
      <c r="AJ15" s="175"/>
      <c r="AK15" s="175"/>
      <c r="AL15" s="134" t="s">
        <v>140</v>
      </c>
      <c r="AM15" s="232"/>
      <c r="AN15" s="175"/>
      <c r="AO15" s="175"/>
      <c r="AP15" s="134" t="s">
        <v>140</v>
      </c>
      <c r="AQ15" s="178"/>
      <c r="AR15" s="242"/>
      <c r="AS15" s="241"/>
      <c r="AT15" s="197"/>
      <c r="AU15" s="134" t="s">
        <v>140</v>
      </c>
      <c r="AV15" s="232"/>
      <c r="AW15" s="175"/>
      <c r="AX15" s="175"/>
      <c r="AY15" s="134"/>
      <c r="AZ15" s="134" t="s">
        <v>140</v>
      </c>
      <c r="BA15" s="86"/>
      <c r="BB15" s="61"/>
      <c r="BC15" s="86"/>
      <c r="BD15" s="134" t="s">
        <v>140</v>
      </c>
      <c r="BH15" s="134"/>
      <c r="BI15" s="134" t="s">
        <v>140</v>
      </c>
      <c r="BJ15" s="86"/>
      <c r="BK15" s="61"/>
      <c r="BL15" s="128"/>
      <c r="BM15" s="134"/>
      <c r="BN15" s="134" t="s">
        <v>140</v>
      </c>
      <c r="BO15" s="86"/>
      <c r="BP15" s="61"/>
      <c r="BQ15" s="128"/>
      <c r="BR15" s="134" t="s">
        <v>140</v>
      </c>
      <c r="BS15" s="86"/>
      <c r="BT15" s="61"/>
      <c r="BU15" s="61"/>
      <c r="BV15" s="134"/>
      <c r="BW15" s="134" t="s">
        <v>140</v>
      </c>
      <c r="BX15" s="86"/>
      <c r="BY15" s="61"/>
      <c r="BZ15" s="128"/>
      <c r="CA15" s="134"/>
    </row>
    <row r="16" spans="1:79" ht="23.25" x14ac:dyDescent="0.35">
      <c r="A16" s="291"/>
      <c r="B16" s="291"/>
      <c r="C16" s="291"/>
      <c r="D16" s="291"/>
      <c r="E16" s="291"/>
      <c r="F16" s="291"/>
      <c r="G16" s="292"/>
      <c r="H16" s="292"/>
      <c r="I16" s="292"/>
      <c r="J16" s="291"/>
      <c r="K16" s="291"/>
      <c r="L16" s="291"/>
      <c r="M16" s="293"/>
      <c r="N16" s="293"/>
      <c r="O16" s="294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134"/>
      <c r="AA16" s="134"/>
      <c r="AB16" s="134"/>
      <c r="AC16" s="134"/>
      <c r="AD16" s="134"/>
      <c r="AE16" s="232"/>
      <c r="AF16" s="175"/>
      <c r="AG16" s="127"/>
      <c r="AH16" s="134"/>
      <c r="AI16" s="232"/>
      <c r="AJ16" s="175"/>
      <c r="AK16" s="175"/>
      <c r="AL16" s="134"/>
      <c r="AM16" s="232"/>
      <c r="AN16" s="175"/>
      <c r="AO16" s="175"/>
      <c r="AP16" s="134"/>
      <c r="AQ16" s="178"/>
      <c r="AR16" s="241"/>
      <c r="AS16" s="241"/>
      <c r="AT16" s="197"/>
      <c r="AU16" s="134"/>
      <c r="AV16" s="232"/>
      <c r="AW16" s="175"/>
      <c r="AX16" s="175"/>
      <c r="AY16" s="134"/>
      <c r="AZ16" s="134"/>
      <c r="BA16" s="86"/>
      <c r="BB16" s="61"/>
      <c r="BC16" s="86"/>
      <c r="BD16" s="134"/>
      <c r="BE16" s="86"/>
      <c r="BF16" s="61"/>
      <c r="BG16" s="61"/>
      <c r="BH16" s="134"/>
      <c r="BI16" s="134"/>
      <c r="BJ16" s="86"/>
      <c r="BK16" s="61"/>
      <c r="BL16" s="128"/>
      <c r="BM16" s="134"/>
      <c r="BN16" s="134"/>
      <c r="BO16" s="86"/>
      <c r="BP16" s="61"/>
      <c r="BQ16" s="128"/>
      <c r="BR16" s="134"/>
      <c r="BS16" s="86"/>
      <c r="BT16" s="61"/>
      <c r="BU16" s="61"/>
      <c r="BV16" s="134"/>
      <c r="BW16" s="134"/>
      <c r="BX16" s="86"/>
      <c r="BY16" s="61"/>
      <c r="BZ16" s="128"/>
      <c r="CA16" s="134"/>
    </row>
    <row r="17" spans="1:79" ht="113.25" thickBot="1" x14ac:dyDescent="0.4">
      <c r="A17" s="224">
        <v>5</v>
      </c>
      <c r="B17" s="265" t="s">
        <v>170</v>
      </c>
      <c r="C17" s="266" t="s">
        <v>171</v>
      </c>
      <c r="D17" s="267" t="s">
        <v>162</v>
      </c>
      <c r="E17" s="266" t="s">
        <v>161</v>
      </c>
      <c r="F17" s="268"/>
      <c r="G17" s="269" t="s">
        <v>243</v>
      </c>
      <c r="H17" s="280" t="s">
        <v>172</v>
      </c>
      <c r="I17" s="302" t="s">
        <v>173</v>
      </c>
      <c r="J17" s="280" t="s">
        <v>174</v>
      </c>
      <c r="K17" s="272">
        <v>0.40625</v>
      </c>
      <c r="L17" s="266" t="s">
        <v>167</v>
      </c>
      <c r="M17" s="266" t="s">
        <v>168</v>
      </c>
      <c r="N17" s="280" t="s">
        <v>175</v>
      </c>
      <c r="O17" s="265" t="s">
        <v>176</v>
      </c>
      <c r="P17" s="268"/>
      <c r="Q17" s="268"/>
      <c r="R17" s="224" t="s">
        <v>62</v>
      </c>
      <c r="S17" s="221"/>
      <c r="T17" s="221"/>
      <c r="U17" s="224" t="s">
        <v>70</v>
      </c>
      <c r="V17" s="224"/>
      <c r="W17" s="302"/>
      <c r="X17" s="224"/>
      <c r="Y17" s="224"/>
      <c r="Z17" s="134"/>
      <c r="AA17" s="134"/>
      <c r="AB17" s="134"/>
      <c r="AC17" s="134"/>
      <c r="AD17" s="134" t="s">
        <v>141</v>
      </c>
      <c r="AE17" s="232"/>
      <c r="AF17" s="175"/>
      <c r="AG17" s="127"/>
      <c r="AH17" s="134" t="s">
        <v>141</v>
      </c>
      <c r="AI17" s="232"/>
      <c r="AJ17" s="175"/>
      <c r="AK17" s="175"/>
      <c r="AL17" s="134" t="s">
        <v>141</v>
      </c>
      <c r="AM17" s="232"/>
      <c r="AN17" s="175"/>
      <c r="AO17" s="127"/>
      <c r="AP17" s="134" t="s">
        <v>141</v>
      </c>
      <c r="AQ17" s="178"/>
      <c r="AR17" s="241"/>
      <c r="AS17" s="241"/>
      <c r="AT17" s="197"/>
      <c r="AU17" s="134" t="s">
        <v>141</v>
      </c>
      <c r="AV17" s="232"/>
      <c r="AW17" s="175"/>
      <c r="AX17" s="175"/>
      <c r="AY17" s="134"/>
      <c r="AZ17" s="134" t="s">
        <v>141</v>
      </c>
      <c r="BA17" s="201"/>
      <c r="BB17" s="61"/>
      <c r="BC17" s="86"/>
      <c r="BD17" s="134" t="s">
        <v>141</v>
      </c>
      <c r="BE17" s="86"/>
      <c r="BF17" s="61"/>
      <c r="BG17" s="61"/>
      <c r="BH17" s="134"/>
      <c r="BI17" s="134" t="s">
        <v>141</v>
      </c>
      <c r="BJ17" s="86"/>
      <c r="BK17" s="61"/>
      <c r="BL17" s="128"/>
      <c r="BM17" s="134"/>
      <c r="BN17" s="134" t="s">
        <v>141</v>
      </c>
      <c r="BO17" s="86"/>
      <c r="BP17" s="61"/>
      <c r="BQ17" s="128"/>
      <c r="BR17" s="134" t="s">
        <v>141</v>
      </c>
      <c r="BS17" s="86"/>
      <c r="BT17" s="61"/>
      <c r="BU17" s="61"/>
      <c r="BV17" s="134"/>
      <c r="BW17" s="134" t="s">
        <v>141</v>
      </c>
      <c r="BX17" s="86"/>
      <c r="BY17" s="61"/>
      <c r="BZ17" s="128"/>
      <c r="CA17" s="134"/>
    </row>
    <row r="18" spans="1:79" ht="23.25" x14ac:dyDescent="0.35">
      <c r="A18" s="224"/>
      <c r="B18" s="288"/>
      <c r="C18" s="288"/>
      <c r="D18" s="224"/>
      <c r="E18" s="288"/>
      <c r="F18" s="288"/>
      <c r="G18" s="269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24"/>
      <c r="S18" s="224"/>
      <c r="T18" s="224"/>
      <c r="U18" s="224"/>
      <c r="V18" s="224"/>
      <c r="W18" s="224"/>
      <c r="X18" s="224"/>
      <c r="Y18" s="224"/>
      <c r="Z18" s="134"/>
      <c r="AA18" s="134"/>
      <c r="AB18" s="134"/>
      <c r="AC18" s="134"/>
      <c r="AD18" s="134"/>
      <c r="AE18" s="232"/>
      <c r="AF18" s="175"/>
      <c r="AG18" s="127"/>
      <c r="AH18" s="134"/>
      <c r="AI18" s="232"/>
      <c r="AJ18" s="175"/>
      <c r="AK18" s="175"/>
      <c r="AL18" s="134"/>
      <c r="AM18" s="232"/>
      <c r="AN18" s="175"/>
      <c r="AO18" s="175"/>
      <c r="AP18" s="134"/>
      <c r="AQ18" s="178"/>
      <c r="AR18" s="241"/>
      <c r="AS18" s="241"/>
      <c r="AT18" s="197"/>
      <c r="AU18" s="134"/>
      <c r="AV18" s="232"/>
      <c r="AW18" s="175"/>
      <c r="AX18" s="175"/>
      <c r="AY18" s="134"/>
      <c r="AZ18" s="134"/>
      <c r="BA18" s="201"/>
      <c r="BB18" s="61"/>
      <c r="BC18" s="86"/>
      <c r="BD18" s="134"/>
      <c r="BE18" s="86"/>
      <c r="BF18" s="61"/>
      <c r="BG18" s="61"/>
      <c r="BH18" s="134"/>
      <c r="BI18" s="134"/>
      <c r="BJ18" s="86"/>
      <c r="BK18" s="61"/>
      <c r="BL18" s="128"/>
      <c r="BM18" s="134"/>
      <c r="BN18" s="134"/>
      <c r="BO18" s="86"/>
      <c r="BP18" s="61"/>
      <c r="BQ18" s="128"/>
      <c r="BR18" s="134"/>
      <c r="BS18" s="86"/>
      <c r="BT18" s="61"/>
      <c r="BU18" s="61"/>
      <c r="BV18" s="134"/>
      <c r="BW18" s="134"/>
      <c r="BX18" s="86"/>
      <c r="BY18" s="61"/>
      <c r="BZ18" s="128"/>
      <c r="CA18" s="134"/>
    </row>
    <row r="19" spans="1:79" ht="23.25" x14ac:dyDescent="0.35">
      <c r="A19" s="291"/>
      <c r="B19" s="291"/>
      <c r="C19" s="291"/>
      <c r="D19" s="291"/>
      <c r="E19" s="291"/>
      <c r="F19" s="291"/>
      <c r="G19" s="292"/>
      <c r="H19" s="292"/>
      <c r="I19" s="292"/>
      <c r="J19" s="291"/>
      <c r="K19" s="291"/>
      <c r="L19" s="291"/>
      <c r="M19" s="293"/>
      <c r="N19" s="293"/>
      <c r="O19" s="294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134"/>
      <c r="AA19" s="134"/>
      <c r="AB19" s="134"/>
      <c r="AC19" s="134"/>
      <c r="AD19" s="134" t="s">
        <v>142</v>
      </c>
      <c r="AE19" s="232"/>
      <c r="AF19" s="175"/>
      <c r="AG19" s="127"/>
      <c r="AH19" s="134" t="s">
        <v>142</v>
      </c>
      <c r="AI19" s="232"/>
      <c r="AJ19" s="175"/>
      <c r="AK19" s="175"/>
      <c r="AL19" s="134" t="s">
        <v>142</v>
      </c>
      <c r="AM19" s="232"/>
      <c r="AN19" s="175" t="s">
        <v>383</v>
      </c>
      <c r="AO19" s="175"/>
      <c r="AP19" s="134" t="s">
        <v>142</v>
      </c>
      <c r="AQ19" s="178"/>
      <c r="AR19" s="241"/>
      <c r="AS19" s="241"/>
      <c r="AT19" s="197"/>
      <c r="AU19" s="134" t="s">
        <v>142</v>
      </c>
      <c r="AV19" s="232"/>
      <c r="AW19" s="175"/>
      <c r="AX19" s="175"/>
      <c r="AY19" s="134"/>
      <c r="AZ19" s="134" t="s">
        <v>142</v>
      </c>
      <c r="BA19" s="201"/>
      <c r="BB19" s="61"/>
      <c r="BC19" s="86"/>
      <c r="BD19" s="134" t="s">
        <v>142</v>
      </c>
      <c r="BE19" s="86"/>
      <c r="BF19" s="61"/>
      <c r="BG19" s="61"/>
      <c r="BH19" s="134"/>
      <c r="BI19" s="134" t="s">
        <v>142</v>
      </c>
      <c r="BJ19" s="86"/>
      <c r="BK19" s="61"/>
      <c r="BL19" s="128"/>
      <c r="BM19" s="134"/>
      <c r="BN19" s="134" t="s">
        <v>142</v>
      </c>
      <c r="BO19" s="86"/>
      <c r="BP19" s="61"/>
      <c r="BQ19" s="128"/>
      <c r="BR19" s="134" t="s">
        <v>142</v>
      </c>
      <c r="BS19" s="86"/>
      <c r="BT19" s="61"/>
      <c r="BU19" s="61"/>
      <c r="BV19" s="134"/>
      <c r="BW19" s="134" t="s">
        <v>142</v>
      </c>
      <c r="BX19" s="86"/>
      <c r="BY19" s="61"/>
      <c r="BZ19" s="128"/>
      <c r="CA19" s="134"/>
    </row>
    <row r="20" spans="1:79" ht="75.75" thickBot="1" x14ac:dyDescent="0.4">
      <c r="A20" s="224">
        <v>6</v>
      </c>
      <c r="B20" s="265" t="s">
        <v>179</v>
      </c>
      <c r="C20" s="266" t="s">
        <v>180</v>
      </c>
      <c r="D20" s="267" t="s">
        <v>178</v>
      </c>
      <c r="E20" s="266" t="s">
        <v>177</v>
      </c>
      <c r="F20" s="268"/>
      <c r="G20" s="269" t="s">
        <v>181</v>
      </c>
      <c r="H20" s="266" t="s">
        <v>182</v>
      </c>
      <c r="I20" s="265" t="s">
        <v>173</v>
      </c>
      <c r="J20" s="266" t="s">
        <v>183</v>
      </c>
      <c r="K20" s="272">
        <v>0.52083333333333337</v>
      </c>
      <c r="L20" s="271" t="s">
        <v>184</v>
      </c>
      <c r="M20" s="266" t="s">
        <v>185</v>
      </c>
      <c r="N20" s="280" t="s">
        <v>186</v>
      </c>
      <c r="O20" s="270" t="s">
        <v>187</v>
      </c>
      <c r="P20" s="303"/>
      <c r="Q20" s="303"/>
      <c r="R20" s="224" t="s">
        <v>62</v>
      </c>
      <c r="S20" s="221"/>
      <c r="T20" s="221"/>
      <c r="U20" s="265" t="s">
        <v>188</v>
      </c>
      <c r="V20" s="225"/>
      <c r="W20" s="302" t="s">
        <v>70</v>
      </c>
      <c r="X20" s="304"/>
      <c r="Y20" s="304"/>
      <c r="Z20" s="134"/>
      <c r="AA20" s="134"/>
      <c r="AB20" s="134"/>
      <c r="AC20" s="134"/>
      <c r="AD20" s="134"/>
      <c r="AE20" s="232"/>
      <c r="AF20" s="175"/>
      <c r="AG20" s="127"/>
      <c r="AH20" s="134"/>
      <c r="AI20" s="232"/>
      <c r="AJ20" s="175"/>
      <c r="AK20" s="175"/>
      <c r="AL20" s="134"/>
      <c r="AM20" s="232"/>
      <c r="AN20" s="175"/>
      <c r="AO20" s="175"/>
      <c r="AP20" s="134"/>
      <c r="AQ20" s="178"/>
      <c r="AR20" s="241"/>
      <c r="AS20" s="241"/>
      <c r="AT20" s="197"/>
      <c r="AU20" s="134"/>
      <c r="AV20" s="232"/>
      <c r="AW20" s="175"/>
      <c r="AX20" s="175"/>
      <c r="AY20" s="134"/>
      <c r="AZ20" s="134"/>
      <c r="BA20" s="201"/>
      <c r="BB20" s="61"/>
      <c r="BC20" s="86"/>
      <c r="BD20" s="134"/>
      <c r="BE20" s="86"/>
      <c r="BF20" s="61"/>
      <c r="BG20" s="61"/>
      <c r="BH20" s="134"/>
      <c r="BI20" s="134"/>
      <c r="BJ20" s="86"/>
      <c r="BK20" s="61"/>
      <c r="BL20" s="128"/>
      <c r="BM20" s="134"/>
      <c r="BN20" s="134"/>
      <c r="BO20" s="86"/>
      <c r="BP20" s="61"/>
      <c r="BQ20" s="128"/>
      <c r="BR20" s="134"/>
      <c r="BS20" s="86"/>
      <c r="BT20" s="61"/>
      <c r="BU20" s="61"/>
      <c r="BV20" s="134"/>
      <c r="BW20" s="134"/>
      <c r="BX20" s="86"/>
      <c r="BY20" s="61"/>
      <c r="BZ20" s="128"/>
      <c r="CA20" s="134"/>
    </row>
    <row r="21" spans="1:79" ht="23.25" x14ac:dyDescent="0.35">
      <c r="A21" s="224"/>
      <c r="B21" s="288"/>
      <c r="C21" s="288"/>
      <c r="D21" s="224"/>
      <c r="E21" s="288"/>
      <c r="F21" s="288"/>
      <c r="G21" s="269"/>
      <c r="H21" s="288"/>
      <c r="I21" s="288"/>
      <c r="J21" s="288"/>
      <c r="K21" s="288"/>
      <c r="L21" s="224"/>
      <c r="M21" s="288"/>
      <c r="N21" s="288"/>
      <c r="O21" s="290"/>
      <c r="P21" s="224"/>
      <c r="Q21" s="224"/>
      <c r="R21" s="224"/>
      <c r="S21" s="300"/>
      <c r="T21" s="300"/>
      <c r="U21" s="300"/>
      <c r="V21" s="300"/>
      <c r="W21" s="224"/>
      <c r="X21" s="224"/>
      <c r="Y21" s="224"/>
      <c r="Z21" s="134"/>
      <c r="AA21" s="134"/>
      <c r="AB21" s="134"/>
      <c r="AC21" s="134"/>
      <c r="AD21" s="134" t="s">
        <v>143</v>
      </c>
      <c r="AE21" s="232"/>
      <c r="AG21" s="127"/>
      <c r="AH21" s="134" t="s">
        <v>143</v>
      </c>
      <c r="AI21" s="232"/>
      <c r="AJ21" s="175"/>
      <c r="AK21" s="175"/>
      <c r="AL21" s="134" t="s">
        <v>143</v>
      </c>
      <c r="AM21" s="232"/>
      <c r="AN21" s="175"/>
      <c r="AO21" s="175"/>
      <c r="AP21" s="134" t="s">
        <v>143</v>
      </c>
      <c r="AQ21" s="178"/>
      <c r="AR21" s="241"/>
      <c r="AS21" s="244" t="s">
        <v>159</v>
      </c>
      <c r="AT21" s="197"/>
      <c r="AU21" s="134" t="s">
        <v>143</v>
      </c>
      <c r="AV21" s="232"/>
      <c r="AW21" s="175"/>
      <c r="AX21" s="175"/>
      <c r="AY21" s="134"/>
      <c r="AZ21" s="134" t="s">
        <v>143</v>
      </c>
      <c r="BA21" s="201"/>
      <c r="BB21" s="61"/>
      <c r="BC21" s="86"/>
      <c r="BD21" s="134" t="s">
        <v>143</v>
      </c>
      <c r="BE21" s="86"/>
      <c r="BF21" s="61"/>
      <c r="BG21" s="61"/>
      <c r="BH21" s="134"/>
      <c r="BI21" s="134" t="s">
        <v>143</v>
      </c>
      <c r="BJ21" s="86"/>
      <c r="BK21" s="61"/>
      <c r="BL21" s="128"/>
      <c r="BM21" s="134"/>
      <c r="BN21" s="134" t="s">
        <v>143</v>
      </c>
      <c r="BO21" s="86"/>
      <c r="BP21" s="61"/>
      <c r="BQ21" s="128"/>
      <c r="BR21" s="134" t="s">
        <v>143</v>
      </c>
      <c r="BS21" s="86"/>
      <c r="BT21" s="61"/>
      <c r="BU21" s="61"/>
      <c r="BV21" s="134"/>
      <c r="BW21" s="134" t="s">
        <v>143</v>
      </c>
      <c r="BX21" s="86"/>
      <c r="BY21" s="61"/>
      <c r="BZ21" s="128"/>
      <c r="CA21" s="134"/>
    </row>
    <row r="22" spans="1:79" s="7" customFormat="1" ht="23.25" x14ac:dyDescent="0.35">
      <c r="A22" s="291"/>
      <c r="B22" s="291"/>
      <c r="C22" s="291"/>
      <c r="D22" s="291"/>
      <c r="E22" s="291"/>
      <c r="F22" s="291"/>
      <c r="G22" s="292"/>
      <c r="H22" s="292"/>
      <c r="I22" s="292"/>
      <c r="J22" s="291"/>
      <c r="K22" s="291"/>
      <c r="L22" s="291"/>
      <c r="M22" s="293"/>
      <c r="N22" s="293"/>
      <c r="O22" s="294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134"/>
      <c r="AA22" s="134"/>
      <c r="AB22" s="134"/>
      <c r="AC22" s="134"/>
      <c r="AD22" s="134"/>
      <c r="AE22" s="232"/>
      <c r="AF22"/>
      <c r="AG22" s="127"/>
      <c r="AH22" s="134"/>
      <c r="AI22" s="395" t="s">
        <v>291</v>
      </c>
      <c r="AJ22" s="175"/>
      <c r="AK22" s="175"/>
      <c r="AL22" s="134"/>
      <c r="AM22" s="232"/>
      <c r="AN22" s="175"/>
      <c r="AO22" s="175"/>
      <c r="AP22" s="134"/>
      <c r="AQ22" s="178"/>
      <c r="AR22" s="241"/>
      <c r="AS22" s="241"/>
      <c r="AT22" s="197"/>
      <c r="AU22" s="134"/>
      <c r="AV22" s="232"/>
      <c r="AW22" s="175"/>
      <c r="AX22" s="175"/>
      <c r="AY22" s="134"/>
      <c r="AZ22" s="134"/>
      <c r="BA22" s="201"/>
      <c r="BB22" s="60"/>
      <c r="BC22" s="86"/>
      <c r="BD22" s="134"/>
      <c r="BE22" s="86"/>
      <c r="BF22" s="60"/>
      <c r="BG22" s="61"/>
      <c r="BH22" s="134"/>
      <c r="BI22" s="134"/>
      <c r="BJ22" s="86"/>
      <c r="BK22" s="60"/>
      <c r="BL22" s="128"/>
      <c r="BM22" s="134"/>
      <c r="BN22" s="134"/>
      <c r="BO22" s="86"/>
      <c r="BP22" s="60"/>
      <c r="BQ22" s="128"/>
      <c r="BR22" s="134"/>
      <c r="BS22" s="86"/>
      <c r="BT22" s="60"/>
      <c r="BU22" s="61"/>
      <c r="BV22" s="134"/>
      <c r="BW22" s="134"/>
      <c r="BX22" s="86"/>
      <c r="BY22" s="60"/>
      <c r="BZ22" s="128"/>
      <c r="CA22" s="134"/>
    </row>
    <row r="23" spans="1:79" ht="57" thickBot="1" x14ac:dyDescent="0.4">
      <c r="A23" s="224">
        <v>7</v>
      </c>
      <c r="B23" s="265" t="s">
        <v>189</v>
      </c>
      <c r="C23" s="266" t="s">
        <v>190</v>
      </c>
      <c r="D23" s="267" t="s">
        <v>178</v>
      </c>
      <c r="E23" s="266" t="s">
        <v>177</v>
      </c>
      <c r="F23" s="268"/>
      <c r="G23" s="305" t="s">
        <v>191</v>
      </c>
      <c r="H23" s="266" t="s">
        <v>192</v>
      </c>
      <c r="I23" s="265" t="s">
        <v>173</v>
      </c>
      <c r="J23" s="266" t="s">
        <v>193</v>
      </c>
      <c r="K23" s="272">
        <v>0.47916666666666669</v>
      </c>
      <c r="L23" s="271" t="s">
        <v>184</v>
      </c>
      <c r="M23" s="266" t="s">
        <v>185</v>
      </c>
      <c r="N23" s="302" t="s">
        <v>194</v>
      </c>
      <c r="O23" s="265" t="s">
        <v>187</v>
      </c>
      <c r="P23" s="268"/>
      <c r="Q23" s="268"/>
      <c r="R23" s="224" t="s">
        <v>62</v>
      </c>
      <c r="S23" s="221"/>
      <c r="T23" s="221"/>
      <c r="U23" s="224"/>
      <c r="V23" s="225"/>
      <c r="W23" s="286"/>
      <c r="X23" s="224"/>
      <c r="Y23" s="224"/>
      <c r="Z23" s="134"/>
      <c r="AA23" s="134"/>
      <c r="AB23" s="134"/>
      <c r="AC23" s="134"/>
      <c r="AD23" s="134" t="s">
        <v>144</v>
      </c>
      <c r="AE23" s="232"/>
      <c r="AF23" s="244" t="s">
        <v>245</v>
      </c>
      <c r="AG23" s="126"/>
      <c r="AH23" s="134" t="s">
        <v>144</v>
      </c>
      <c r="AI23"/>
      <c r="AJ23" s="60"/>
      <c r="AK23" s="61"/>
      <c r="AL23" s="134" t="s">
        <v>144</v>
      </c>
      <c r="AM23" s="232"/>
      <c r="AN23" s="244" t="s">
        <v>293</v>
      </c>
      <c r="AO23" s="61"/>
      <c r="AP23" s="134" t="s">
        <v>144</v>
      </c>
      <c r="AQ23" s="178"/>
      <c r="AR23" s="241"/>
      <c r="AS23" s="243"/>
      <c r="AT23" s="198"/>
      <c r="AU23" s="134" t="s">
        <v>144</v>
      </c>
      <c r="AV23" s="232"/>
      <c r="AW23" s="60"/>
      <c r="AX23" s="61"/>
      <c r="AY23" s="134"/>
      <c r="AZ23" s="134" t="s">
        <v>144</v>
      </c>
      <c r="BA23" s="202"/>
      <c r="BC23" s="35"/>
      <c r="BD23" s="134" t="s">
        <v>144</v>
      </c>
      <c r="BE23" s="35"/>
      <c r="BG23" s="61"/>
      <c r="BH23" s="134"/>
      <c r="BI23" s="134" t="s">
        <v>144</v>
      </c>
      <c r="BJ23" s="35"/>
      <c r="BL23" s="128"/>
      <c r="BM23" s="134"/>
      <c r="BN23" s="134" t="s">
        <v>144</v>
      </c>
      <c r="BO23" s="35"/>
      <c r="BQ23" s="128"/>
      <c r="BR23" s="134" t="s">
        <v>144</v>
      </c>
      <c r="BS23" s="35"/>
      <c r="BU23" s="61"/>
      <c r="BV23" s="134"/>
      <c r="BW23" s="134" t="s">
        <v>144</v>
      </c>
      <c r="BX23" s="35"/>
      <c r="BZ23" s="128"/>
      <c r="CA23" s="134"/>
    </row>
    <row r="24" spans="1:79" ht="23.25" x14ac:dyDescent="0.35">
      <c r="A24" s="224"/>
      <c r="B24" s="288"/>
      <c r="C24" s="288"/>
      <c r="D24" s="224"/>
      <c r="E24" s="288"/>
      <c r="F24" s="288"/>
      <c r="G24" s="305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24"/>
      <c r="S24" s="224"/>
      <c r="T24" s="224"/>
      <c r="U24" s="224"/>
      <c r="V24" s="224"/>
      <c r="W24" s="224"/>
      <c r="X24" s="224"/>
      <c r="Y24" s="224"/>
      <c r="Z24" s="134"/>
      <c r="AA24" s="134"/>
      <c r="AB24" s="134"/>
      <c r="AC24" s="134"/>
      <c r="AD24" s="134"/>
      <c r="AE24" s="232"/>
      <c r="AF24" s="244" t="s">
        <v>407</v>
      </c>
      <c r="AG24" s="127"/>
      <c r="AH24" s="134"/>
      <c r="AI24" s="232"/>
      <c r="AJ24" s="60"/>
      <c r="AK24" s="175"/>
      <c r="AL24" s="134"/>
      <c r="AM24" s="232"/>
      <c r="AN24" s="236"/>
      <c r="AO24" s="175"/>
      <c r="AP24" s="134"/>
      <c r="AQ24" s="178"/>
      <c r="AR24" s="241"/>
      <c r="AS24" s="243"/>
      <c r="AT24" s="197"/>
      <c r="AU24" s="134"/>
      <c r="AV24" s="232"/>
      <c r="AW24" s="60"/>
      <c r="AX24" s="175"/>
      <c r="AY24" s="134"/>
      <c r="AZ24" s="134"/>
      <c r="BA24" s="202"/>
      <c r="BC24" s="35"/>
      <c r="BD24" s="134"/>
      <c r="BE24" s="35"/>
      <c r="BG24" s="61"/>
      <c r="BH24" s="134"/>
      <c r="BI24" s="134"/>
      <c r="BJ24" s="35"/>
      <c r="BL24" s="128"/>
      <c r="BM24" s="134"/>
      <c r="BN24" s="134"/>
      <c r="BO24" s="35"/>
      <c r="BQ24" s="128"/>
      <c r="BR24" s="134"/>
      <c r="BS24" s="35"/>
      <c r="BU24" s="61"/>
      <c r="BV24" s="134"/>
      <c r="BW24" s="134"/>
      <c r="BX24" s="35"/>
      <c r="BZ24" s="128"/>
      <c r="CA24" s="134"/>
    </row>
    <row r="25" spans="1:79" ht="23.25" x14ac:dyDescent="0.35">
      <c r="A25" s="291"/>
      <c r="B25" s="291"/>
      <c r="C25" s="291"/>
      <c r="D25" s="291"/>
      <c r="E25" s="291"/>
      <c r="F25" s="291"/>
      <c r="G25" s="292"/>
      <c r="H25" s="292"/>
      <c r="I25" s="292"/>
      <c r="J25" s="291"/>
      <c r="K25" s="291"/>
      <c r="L25" s="291"/>
      <c r="M25" s="293"/>
      <c r="N25" s="293"/>
      <c r="O25" s="294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134"/>
      <c r="AA25" s="134"/>
      <c r="AB25" s="134"/>
      <c r="AC25" s="134"/>
      <c r="AD25" s="134" t="s">
        <v>145</v>
      </c>
      <c r="AE25" s="232"/>
      <c r="AF25" s="175"/>
      <c r="AG25" s="127"/>
      <c r="AH25" s="134" t="s">
        <v>145</v>
      </c>
      <c r="AI25" s="232"/>
      <c r="AJ25" s="175"/>
      <c r="AK25" s="175"/>
      <c r="AL25" s="134" t="s">
        <v>145</v>
      </c>
      <c r="AM25" s="232"/>
      <c r="AN25" s="175"/>
      <c r="AO25" s="175"/>
      <c r="AP25" s="134" t="s">
        <v>145</v>
      </c>
      <c r="AQ25" s="178"/>
      <c r="AR25"/>
      <c r="AS25" s="241" t="s">
        <v>292</v>
      </c>
      <c r="AT25" s="197"/>
      <c r="AU25" s="134" t="s">
        <v>145</v>
      </c>
      <c r="AV25" s="232"/>
      <c r="AW25" s="175"/>
      <c r="AX25" s="175"/>
      <c r="AY25" s="134"/>
      <c r="AZ25" s="134" t="s">
        <v>145</v>
      </c>
      <c r="BA25" s="201"/>
      <c r="BB25" s="61"/>
      <c r="BC25" s="86"/>
      <c r="BD25" s="134" t="s">
        <v>145</v>
      </c>
      <c r="BE25" s="86"/>
      <c r="BF25" s="61"/>
      <c r="BG25" s="61"/>
      <c r="BH25" s="134"/>
      <c r="BI25" s="134" t="s">
        <v>145</v>
      </c>
      <c r="BJ25" s="86"/>
      <c r="BK25" s="61"/>
      <c r="BL25" s="128"/>
      <c r="BM25" s="134"/>
      <c r="BN25" s="134" t="s">
        <v>145</v>
      </c>
      <c r="BO25" s="86"/>
      <c r="BP25" s="61"/>
      <c r="BQ25" s="128"/>
      <c r="BR25" s="134" t="s">
        <v>145</v>
      </c>
      <c r="BS25" s="86"/>
      <c r="BT25" s="61"/>
      <c r="BU25" s="61"/>
      <c r="BV25" s="134"/>
      <c r="BW25" s="134" t="s">
        <v>145</v>
      </c>
      <c r="BX25" s="86"/>
      <c r="BY25" s="61"/>
      <c r="BZ25" s="128"/>
      <c r="CA25" s="134"/>
    </row>
    <row r="26" spans="1:79" ht="94.5" thickBot="1" x14ac:dyDescent="0.4">
      <c r="A26" s="224">
        <v>8</v>
      </c>
      <c r="B26" s="265" t="s">
        <v>198</v>
      </c>
      <c r="C26" s="266" t="s">
        <v>197</v>
      </c>
      <c r="D26" s="267" t="s">
        <v>196</v>
      </c>
      <c r="E26" s="266" t="s">
        <v>195</v>
      </c>
      <c r="F26" s="268"/>
      <c r="G26" s="278" t="s">
        <v>199</v>
      </c>
      <c r="H26" s="266" t="s">
        <v>200</v>
      </c>
      <c r="I26" s="302" t="s">
        <v>173</v>
      </c>
      <c r="J26" s="266" t="s">
        <v>166</v>
      </c>
      <c r="K26" s="272">
        <v>0.41666666666666669</v>
      </c>
      <c r="L26" s="266" t="s">
        <v>201</v>
      </c>
      <c r="M26" s="266" t="s">
        <v>410</v>
      </c>
      <c r="N26" s="266" t="s">
        <v>202</v>
      </c>
      <c r="O26" s="278" t="s">
        <v>274</v>
      </c>
      <c r="P26" s="270"/>
      <c r="Q26" s="270"/>
      <c r="R26" s="224" t="s">
        <v>61</v>
      </c>
      <c r="S26" s="306">
        <v>65</v>
      </c>
      <c r="T26" s="224"/>
      <c r="U26" s="271"/>
      <c r="V26" s="225">
        <v>43489</v>
      </c>
      <c r="W26" s="302" t="s">
        <v>203</v>
      </c>
      <c r="X26" s="224" t="s">
        <v>408</v>
      </c>
      <c r="Y26" s="224"/>
      <c r="Z26" s="134"/>
      <c r="AA26" s="134"/>
      <c r="AB26" s="134"/>
      <c r="AC26" s="134"/>
      <c r="AD26" s="134"/>
      <c r="AE26" s="232"/>
      <c r="AF26" s="60"/>
      <c r="AG26" s="127"/>
      <c r="AH26" s="134"/>
      <c r="AI26" s="395" t="s">
        <v>358</v>
      </c>
      <c r="AJ26" s="60"/>
      <c r="AK26" s="175"/>
      <c r="AL26" s="134"/>
      <c r="AM26" s="232"/>
      <c r="AN26" s="236"/>
      <c r="AO26" s="175"/>
      <c r="AP26" s="134"/>
      <c r="AQ26" s="178"/>
      <c r="AR26" s="241"/>
      <c r="AS26" s="243"/>
      <c r="AT26" s="197"/>
      <c r="AU26" s="134"/>
      <c r="AV26" s="232"/>
      <c r="AW26" s="60"/>
      <c r="AX26" s="175"/>
      <c r="AY26" s="134"/>
      <c r="AZ26" s="134"/>
      <c r="BA26" s="201"/>
      <c r="BB26" s="61"/>
      <c r="BC26" s="86"/>
      <c r="BD26" s="134"/>
      <c r="BE26" s="86"/>
      <c r="BF26" s="61"/>
      <c r="BG26" s="61"/>
      <c r="BH26" s="134"/>
      <c r="BI26" s="134"/>
      <c r="BJ26" s="86"/>
      <c r="BK26" s="61"/>
      <c r="BL26" s="128"/>
      <c r="BM26" s="134"/>
      <c r="BN26" s="134"/>
      <c r="BO26" s="86"/>
      <c r="BP26" s="61"/>
      <c r="BQ26" s="128"/>
      <c r="BR26" s="134"/>
      <c r="BS26" s="86"/>
      <c r="BT26" s="61"/>
      <c r="BU26" s="61"/>
      <c r="BV26" s="134"/>
      <c r="BW26" s="134"/>
      <c r="BX26" s="86"/>
      <c r="BY26" s="61"/>
      <c r="BZ26" s="128"/>
      <c r="CA26" s="134"/>
    </row>
    <row r="27" spans="1:79" ht="23.25" x14ac:dyDescent="0.35">
      <c r="A27" s="224"/>
      <c r="B27" s="288"/>
      <c r="C27" s="288"/>
      <c r="D27" s="224"/>
      <c r="E27" s="288"/>
      <c r="F27" s="288"/>
      <c r="G27" s="278"/>
      <c r="H27" s="288"/>
      <c r="I27" s="288"/>
      <c r="J27" s="288"/>
      <c r="K27" s="288"/>
      <c r="L27" s="288"/>
      <c r="M27" s="288"/>
      <c r="N27" s="288"/>
      <c r="O27" s="278"/>
      <c r="P27" s="224"/>
      <c r="Q27" s="224"/>
      <c r="R27" s="224"/>
      <c r="S27" s="224"/>
      <c r="T27" s="224"/>
      <c r="U27" s="224"/>
      <c r="V27" s="224"/>
      <c r="W27" s="224"/>
      <c r="X27" s="224"/>
      <c r="Y27" s="224"/>
      <c r="Z27" s="134"/>
      <c r="AA27" s="134"/>
      <c r="AB27" s="134"/>
      <c r="AC27" s="134"/>
      <c r="AD27" s="134" t="s">
        <v>146</v>
      </c>
      <c r="AE27" s="232"/>
      <c r="AF27" s="175"/>
      <c r="AG27" s="127"/>
      <c r="AH27" s="134" t="s">
        <v>146</v>
      </c>
      <c r="AI27" s="232"/>
      <c r="AJ27" s="175"/>
      <c r="AK27" s="175"/>
      <c r="AL27" s="134" t="s">
        <v>146</v>
      </c>
      <c r="AM27" s="232"/>
      <c r="AN27" s="175"/>
      <c r="AO27" s="175"/>
      <c r="AP27" s="134" t="s">
        <v>146</v>
      </c>
      <c r="AQ27" s="178"/>
      <c r="AR27" s="241"/>
      <c r="AS27" s="241"/>
      <c r="AT27" s="197"/>
      <c r="AU27" s="134" t="s">
        <v>146</v>
      </c>
      <c r="AV27" s="232"/>
      <c r="AW27" s="175"/>
      <c r="AX27" s="175"/>
      <c r="AY27" s="134"/>
      <c r="AZ27" s="134" t="s">
        <v>146</v>
      </c>
      <c r="BA27" s="201"/>
      <c r="BB27" s="61"/>
      <c r="BC27" s="86"/>
      <c r="BD27" s="134" t="s">
        <v>146</v>
      </c>
      <c r="BE27" s="86"/>
      <c r="BF27" s="61"/>
      <c r="BG27" s="61"/>
      <c r="BH27" s="134"/>
      <c r="BI27" s="134" t="s">
        <v>146</v>
      </c>
      <c r="BJ27" s="86"/>
      <c r="BK27" s="61"/>
      <c r="BL27" s="128"/>
      <c r="BM27" s="134"/>
      <c r="BN27" s="134" t="s">
        <v>146</v>
      </c>
      <c r="BO27" s="86"/>
      <c r="BP27" s="61"/>
      <c r="BQ27" s="128"/>
      <c r="BR27" s="134" t="s">
        <v>146</v>
      </c>
      <c r="BS27" s="86"/>
      <c r="BT27" s="61"/>
      <c r="BU27" s="61"/>
      <c r="BV27" s="134"/>
      <c r="BW27" s="134" t="s">
        <v>146</v>
      </c>
      <c r="BX27" s="86"/>
      <c r="BY27" s="61"/>
      <c r="BZ27" s="128"/>
      <c r="CA27" s="134"/>
    </row>
    <row r="28" spans="1:79" ht="23.25" x14ac:dyDescent="0.35">
      <c r="A28" s="291"/>
      <c r="B28" s="291"/>
      <c r="C28" s="291"/>
      <c r="D28" s="291"/>
      <c r="E28" s="291"/>
      <c r="F28" s="291"/>
      <c r="G28" s="292"/>
      <c r="H28" s="292"/>
      <c r="I28" s="292"/>
      <c r="J28" s="291"/>
      <c r="K28" s="291"/>
      <c r="L28" s="291"/>
      <c r="M28" s="293"/>
      <c r="N28" s="293"/>
      <c r="O28" s="294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134"/>
      <c r="AA28" s="134"/>
      <c r="AB28" s="134"/>
      <c r="AC28" s="134"/>
      <c r="AD28" s="134"/>
      <c r="AE28" s="232"/>
      <c r="AF28" s="61"/>
      <c r="AG28" s="126"/>
      <c r="AH28" s="134"/>
      <c r="AI28" s="232"/>
      <c r="AJ28" s="61"/>
      <c r="AK28" s="61"/>
      <c r="AL28" s="134"/>
      <c r="AM28" s="232"/>
      <c r="AN28" s="61"/>
      <c r="AO28" s="61"/>
      <c r="AP28" s="134"/>
      <c r="AQ28" s="178"/>
      <c r="AR28" s="241"/>
      <c r="AS28" s="243"/>
      <c r="AT28" s="198"/>
      <c r="AU28" s="134"/>
      <c r="AV28" s="61"/>
      <c r="AX28" s="61"/>
      <c r="AY28" s="134"/>
      <c r="AZ28" s="134"/>
      <c r="BA28" s="203"/>
      <c r="BB28" s="61"/>
      <c r="BC28" s="87"/>
      <c r="BD28" s="134"/>
      <c r="BE28" s="87"/>
      <c r="BF28" s="61"/>
      <c r="BG28" s="61"/>
      <c r="BH28" s="134"/>
      <c r="BI28" s="134"/>
      <c r="BJ28" s="87"/>
      <c r="BK28" s="61"/>
      <c r="BL28" s="128"/>
      <c r="BM28" s="134"/>
      <c r="BN28" s="134"/>
      <c r="BO28" s="87"/>
      <c r="BP28" s="61"/>
      <c r="BQ28" s="128"/>
      <c r="BR28" s="134"/>
      <c r="BS28" s="87"/>
      <c r="BT28" s="61"/>
      <c r="BU28" s="61"/>
      <c r="BV28" s="134"/>
      <c r="BW28" s="134"/>
      <c r="BX28" s="87"/>
      <c r="BY28" s="61"/>
      <c r="BZ28" s="128"/>
      <c r="CA28" s="134"/>
    </row>
    <row r="29" spans="1:79" ht="37.5" x14ac:dyDescent="0.35">
      <c r="A29" s="224">
        <v>9</v>
      </c>
      <c r="B29" s="271" t="s">
        <v>247</v>
      </c>
      <c r="C29" s="271" t="s">
        <v>248</v>
      </c>
      <c r="D29" s="267" t="s">
        <v>249</v>
      </c>
      <c r="E29" s="271" t="s">
        <v>205</v>
      </c>
      <c r="F29" s="268"/>
      <c r="G29" s="269" t="s">
        <v>206</v>
      </c>
      <c r="H29" s="270" t="s">
        <v>200</v>
      </c>
      <c r="I29" s="271" t="s">
        <v>207</v>
      </c>
      <c r="J29" s="271" t="s">
        <v>208</v>
      </c>
      <c r="K29" s="296" t="s">
        <v>145</v>
      </c>
      <c r="L29" s="271" t="s">
        <v>209</v>
      </c>
      <c r="M29" s="271" t="s">
        <v>250</v>
      </c>
      <c r="N29" s="268" t="s">
        <v>355</v>
      </c>
      <c r="O29" s="268"/>
      <c r="P29" s="274"/>
      <c r="Q29" s="274"/>
      <c r="R29" s="224" t="s">
        <v>62</v>
      </c>
      <c r="S29" s="221"/>
      <c r="T29" s="221"/>
      <c r="U29" s="224"/>
      <c r="V29" s="225"/>
      <c r="W29" s="271"/>
      <c r="X29" s="224" t="s">
        <v>8</v>
      </c>
      <c r="Y29" s="224"/>
      <c r="Z29" s="134"/>
      <c r="AA29" s="134"/>
      <c r="AB29" s="134"/>
      <c r="AC29" s="134"/>
      <c r="AD29" s="134"/>
      <c r="AE29" s="233"/>
      <c r="AF29" s="175"/>
      <c r="AG29" s="126"/>
      <c r="AH29" s="134"/>
      <c r="AI29" s="233"/>
      <c r="AJ29" s="175"/>
      <c r="AK29" s="61"/>
      <c r="AL29" s="134"/>
      <c r="AM29" s="233"/>
      <c r="AN29" s="175"/>
      <c r="AO29" s="61"/>
      <c r="AP29" s="134"/>
      <c r="AQ29" s="183"/>
      <c r="AR29" s="243"/>
      <c r="AS29" s="241"/>
      <c r="AT29" s="198"/>
      <c r="AU29" s="134"/>
      <c r="AV29" s="175"/>
      <c r="AX29" s="61"/>
      <c r="AY29" s="134"/>
      <c r="AZ29" s="134"/>
      <c r="BA29" s="203"/>
      <c r="BB29" s="61"/>
      <c r="BC29" s="87"/>
      <c r="BD29" s="134"/>
      <c r="BE29" s="86"/>
      <c r="BF29" s="61"/>
      <c r="BG29" s="61"/>
      <c r="BH29" s="134"/>
      <c r="BI29" s="134"/>
      <c r="BJ29" s="87"/>
      <c r="BK29" s="61"/>
      <c r="BL29" s="128"/>
      <c r="BM29" s="134"/>
      <c r="BN29" s="134"/>
      <c r="BO29" s="87"/>
      <c r="BP29" s="61"/>
      <c r="BQ29" s="128"/>
      <c r="BR29" s="134"/>
      <c r="BS29" s="87"/>
      <c r="BT29" s="61"/>
      <c r="BU29" s="61"/>
      <c r="BV29" s="134"/>
      <c r="BW29" s="134"/>
      <c r="BX29" s="87"/>
      <c r="BY29" s="61"/>
      <c r="BZ29" s="128"/>
      <c r="CA29" s="134"/>
    </row>
    <row r="30" spans="1:79" ht="18.75" x14ac:dyDescent="0.2">
      <c r="A30" s="224"/>
      <c r="B30" s="288"/>
      <c r="C30" s="288"/>
      <c r="D30" s="224"/>
      <c r="E30" s="288"/>
      <c r="F30" s="288"/>
      <c r="G30" s="269"/>
      <c r="H30" s="269"/>
      <c r="I30" s="297"/>
      <c r="J30" s="288"/>
      <c r="K30" s="288"/>
      <c r="L30" s="288"/>
      <c r="M30" s="288"/>
      <c r="N30" s="288"/>
      <c r="O30" s="290"/>
      <c r="P30" s="224"/>
      <c r="Q30" s="224"/>
      <c r="R30" s="224"/>
      <c r="S30" s="300"/>
      <c r="T30" s="300"/>
      <c r="U30" s="300"/>
      <c r="V30" s="300"/>
      <c r="W30" s="224"/>
      <c r="X30" s="224"/>
      <c r="Y30" s="224"/>
      <c r="Z30" s="9"/>
      <c r="AA30" s="9"/>
      <c r="AB30" s="9"/>
      <c r="AC30" s="9"/>
      <c r="AD30" s="9"/>
      <c r="AE30" s="68"/>
      <c r="AF30" s="1"/>
      <c r="AG30" s="1"/>
      <c r="AH30" s="9"/>
      <c r="AI30" s="68"/>
      <c r="AJ30" s="49"/>
      <c r="AK30" s="1"/>
      <c r="AL30" s="9"/>
      <c r="AM30" s="68"/>
      <c r="AN30" s="1"/>
      <c r="AO30" s="35"/>
      <c r="AP30" s="9"/>
      <c r="AQ30" s="9"/>
      <c r="AR30" s="35"/>
      <c r="AS30" s="35"/>
      <c r="AT30" s="35"/>
      <c r="AU30" s="9"/>
      <c r="AV30" s="76"/>
      <c r="AW30" s="33"/>
      <c r="AX30" s="33"/>
      <c r="AY30" s="9"/>
      <c r="AZ30" s="9"/>
      <c r="BD30" s="9"/>
      <c r="BH30" s="9"/>
      <c r="BI30" s="9"/>
      <c r="BM30" s="9"/>
      <c r="BN30" s="9"/>
      <c r="BR30" s="9"/>
      <c r="BV30" s="9"/>
      <c r="BW30" s="9"/>
      <c r="CA30" s="9"/>
    </row>
    <row r="31" spans="1:79" s="7" customFormat="1" ht="18.75" x14ac:dyDescent="0.2">
      <c r="A31" s="307"/>
      <c r="B31" s="291"/>
      <c r="C31" s="291"/>
      <c r="D31" s="291"/>
      <c r="E31" s="291"/>
      <c r="F31" s="291"/>
      <c r="G31" s="292"/>
      <c r="H31" s="292"/>
      <c r="I31" s="292"/>
      <c r="J31" s="291"/>
      <c r="K31" s="291"/>
      <c r="L31" s="291"/>
      <c r="M31" s="308"/>
      <c r="N31" s="308"/>
      <c r="O31" s="294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/>
      <c r="AA31"/>
      <c r="AB31"/>
      <c r="AC31"/>
      <c r="AD31"/>
      <c r="AE31" s="69"/>
      <c r="AF31"/>
      <c r="AG31"/>
      <c r="AH31"/>
      <c r="AI31" s="69"/>
      <c r="AJ31" s="48"/>
      <c r="AK31"/>
      <c r="AL31"/>
      <c r="AM31" s="69"/>
      <c r="AN31"/>
      <c r="AO31" s="36"/>
      <c r="AP31"/>
      <c r="AQ31"/>
      <c r="AR31" s="36"/>
      <c r="AS31" s="36"/>
      <c r="AT31" s="35"/>
      <c r="AU31"/>
      <c r="AV31" s="69"/>
      <c r="AW31"/>
      <c r="AX31" s="1"/>
      <c r="AY31"/>
      <c r="AZ31"/>
      <c r="BD31"/>
      <c r="BH31"/>
      <c r="BI31"/>
      <c r="BM31"/>
      <c r="BN31"/>
      <c r="BR31"/>
      <c r="BV31"/>
      <c r="BW31"/>
      <c r="CA31"/>
    </row>
    <row r="32" spans="1:79" ht="94.5" thickBot="1" x14ac:dyDescent="0.25">
      <c r="A32" s="224">
        <v>10</v>
      </c>
      <c r="B32" s="265" t="s">
        <v>211</v>
      </c>
      <c r="C32" s="271" t="s">
        <v>212</v>
      </c>
      <c r="D32" s="267" t="s">
        <v>213</v>
      </c>
      <c r="E32" s="266" t="s">
        <v>214</v>
      </c>
      <c r="F32" s="268"/>
      <c r="G32" s="269" t="s">
        <v>272</v>
      </c>
      <c r="H32" s="271" t="s">
        <v>244</v>
      </c>
      <c r="I32" s="271" t="s">
        <v>173</v>
      </c>
      <c r="J32" s="271" t="s">
        <v>154</v>
      </c>
      <c r="K32" s="272">
        <v>0.78125</v>
      </c>
      <c r="L32" s="271" t="s">
        <v>215</v>
      </c>
      <c r="M32" s="266" t="s">
        <v>420</v>
      </c>
      <c r="N32" s="271" t="s">
        <v>216</v>
      </c>
      <c r="O32" s="309" t="s">
        <v>217</v>
      </c>
      <c r="P32" s="303"/>
      <c r="Q32" s="303"/>
      <c r="R32" s="224" t="s">
        <v>61</v>
      </c>
      <c r="S32" s="221">
        <v>65</v>
      </c>
      <c r="T32" s="221"/>
      <c r="U32" s="265" t="s">
        <v>218</v>
      </c>
      <c r="V32" s="310">
        <v>43502.78125</v>
      </c>
      <c r="W32" s="271" t="s">
        <v>96</v>
      </c>
      <c r="X32" s="224" t="s">
        <v>421</v>
      </c>
      <c r="Y32" s="224"/>
      <c r="Z32" s="10"/>
      <c r="AA32" s="10"/>
      <c r="AB32" s="10"/>
      <c r="AC32" s="10"/>
      <c r="AD32" s="10"/>
      <c r="AE32" s="68"/>
      <c r="AF32" s="1"/>
      <c r="AG32" s="1"/>
      <c r="AH32" s="10"/>
      <c r="AI32" s="68"/>
      <c r="AJ32" s="49"/>
      <c r="AK32" s="1"/>
      <c r="AL32" s="10"/>
      <c r="AM32" s="68"/>
      <c r="AN32" s="1"/>
      <c r="AO32" s="35"/>
      <c r="AP32" s="10"/>
      <c r="AQ32" s="10"/>
      <c r="AR32" s="35"/>
      <c r="AS32" s="35"/>
      <c r="AT32" s="35"/>
      <c r="AU32" s="10"/>
      <c r="AV32" s="68"/>
      <c r="AW32" s="1"/>
      <c r="AX32" s="1"/>
      <c r="AY32" s="10"/>
      <c r="AZ32" s="10"/>
      <c r="BD32" s="10"/>
      <c r="BH32" s="10"/>
      <c r="BI32" s="10"/>
      <c r="BM32" s="10"/>
      <c r="BN32" s="10"/>
      <c r="BR32" s="10"/>
      <c r="BV32" s="10"/>
      <c r="BW32" s="10"/>
      <c r="CA32" s="10"/>
    </row>
    <row r="33" spans="1:79" ht="18.75" x14ac:dyDescent="0.2">
      <c r="A33" s="224"/>
      <c r="B33" s="288"/>
      <c r="C33" s="224"/>
      <c r="D33" s="224"/>
      <c r="E33" s="288"/>
      <c r="F33" s="288"/>
      <c r="G33" s="269"/>
      <c r="H33" s="297"/>
      <c r="I33" s="297"/>
      <c r="J33" s="288"/>
      <c r="K33" s="288"/>
      <c r="L33" s="288"/>
      <c r="M33" s="288"/>
      <c r="N33" s="288"/>
      <c r="O33" s="290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1"/>
      <c r="AA33" s="1"/>
      <c r="AB33" s="1"/>
      <c r="AC33" s="1"/>
      <c r="AD33" s="1"/>
      <c r="AE33" s="68"/>
      <c r="AF33" s="1"/>
      <c r="AG33" s="1"/>
      <c r="AH33" s="1"/>
      <c r="AI33" s="68"/>
      <c r="AJ33" s="49"/>
      <c r="AK33" s="1"/>
      <c r="AL33" s="1"/>
      <c r="AM33" s="68"/>
      <c r="AN33" s="1"/>
      <c r="AO33" s="35"/>
      <c r="AP33" s="1"/>
      <c r="AQ33" s="1"/>
      <c r="AR33" s="35"/>
      <c r="AS33" s="35"/>
      <c r="AT33" s="35"/>
      <c r="AU33" s="1"/>
      <c r="AV33" s="68"/>
      <c r="AW33" s="1"/>
      <c r="AX33" s="1"/>
      <c r="AY33" s="1"/>
      <c r="AZ33" s="1"/>
      <c r="BD33" s="1"/>
      <c r="BH33" s="1"/>
      <c r="BI33" s="1"/>
      <c r="BM33" s="1"/>
      <c r="BN33" s="1"/>
      <c r="BR33" s="1"/>
      <c r="BV33" s="1"/>
      <c r="BW33" s="1"/>
      <c r="CA33" s="1"/>
    </row>
    <row r="34" spans="1:79" ht="18.75" x14ac:dyDescent="0.2">
      <c r="A34" s="291"/>
      <c r="B34" s="291"/>
      <c r="C34" s="291"/>
      <c r="D34" s="291"/>
      <c r="E34" s="291"/>
      <c r="F34" s="291"/>
      <c r="G34" s="292"/>
      <c r="H34" s="292"/>
      <c r="I34" s="292"/>
      <c r="J34" s="291"/>
      <c r="K34" s="291"/>
      <c r="L34" s="291"/>
      <c r="M34" s="293"/>
      <c r="N34" s="293"/>
      <c r="O34" s="294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11"/>
      <c r="AA34" s="11"/>
      <c r="AB34" s="11"/>
      <c r="AC34" s="11"/>
      <c r="AD34" s="11"/>
      <c r="AE34" s="68"/>
      <c r="AF34" s="1"/>
      <c r="AG34" s="1"/>
      <c r="AH34" s="11"/>
      <c r="AI34" s="68"/>
      <c r="AJ34" s="49"/>
      <c r="AK34" s="1"/>
      <c r="AL34" s="11"/>
      <c r="AM34" s="68"/>
      <c r="AN34" s="1"/>
      <c r="AO34" s="35"/>
      <c r="AP34" s="11"/>
      <c r="AQ34" s="11"/>
      <c r="AR34" s="35"/>
      <c r="AS34" s="35"/>
      <c r="AT34" s="35"/>
      <c r="AU34" s="11"/>
      <c r="AV34" s="68"/>
      <c r="AW34" s="1"/>
      <c r="AX34" s="1"/>
      <c r="AY34" s="11"/>
      <c r="AZ34" s="11"/>
      <c r="BD34" s="11"/>
      <c r="BH34" s="11"/>
      <c r="BI34" s="11"/>
      <c r="BM34" s="11"/>
      <c r="BN34" s="11"/>
      <c r="BR34" s="11"/>
      <c r="BV34" s="11"/>
      <c r="BW34" s="11"/>
      <c r="CA34" s="11"/>
    </row>
    <row r="35" spans="1:79" ht="150.75" thickBot="1" x14ac:dyDescent="0.25">
      <c r="A35" s="224">
        <v>11</v>
      </c>
      <c r="B35" s="265" t="s">
        <v>219</v>
      </c>
      <c r="C35" s="266" t="s">
        <v>220</v>
      </c>
      <c r="D35" s="267" t="s">
        <v>221</v>
      </c>
      <c r="E35" s="266" t="s">
        <v>222</v>
      </c>
      <c r="F35" s="268"/>
      <c r="G35" s="269" t="s">
        <v>223</v>
      </c>
      <c r="H35" s="270" t="s">
        <v>224</v>
      </c>
      <c r="I35" s="271" t="s">
        <v>173</v>
      </c>
      <c r="J35" s="266" t="s">
        <v>174</v>
      </c>
      <c r="K35" s="272">
        <v>0.41666666666666669</v>
      </c>
      <c r="L35" s="266" t="s">
        <v>225</v>
      </c>
      <c r="M35" s="266" t="s">
        <v>156</v>
      </c>
      <c r="N35" s="271" t="s">
        <v>226</v>
      </c>
      <c r="O35" s="273" t="s">
        <v>227</v>
      </c>
      <c r="P35" s="274"/>
      <c r="Q35" s="274"/>
      <c r="R35" s="224" t="s">
        <v>61</v>
      </c>
      <c r="S35" s="221">
        <v>63.27</v>
      </c>
      <c r="T35" s="221">
        <v>1.73</v>
      </c>
      <c r="U35" s="224"/>
      <c r="V35" s="310">
        <v>43503.586805555555</v>
      </c>
      <c r="W35" s="265" t="s">
        <v>416</v>
      </c>
      <c r="X35" s="224" t="s">
        <v>413</v>
      </c>
      <c r="Y35" s="224"/>
      <c r="Z35" s="1"/>
      <c r="AA35" s="1"/>
      <c r="AB35" s="1"/>
      <c r="AC35" s="1"/>
      <c r="AD35" s="1"/>
      <c r="AE35" s="68"/>
      <c r="AF35" s="1"/>
      <c r="AG35" s="1"/>
      <c r="AH35" s="1"/>
      <c r="AI35" s="68"/>
      <c r="AJ35" s="49"/>
      <c r="AK35" s="1"/>
      <c r="AL35" s="1"/>
      <c r="AM35" s="68"/>
      <c r="AN35" s="1"/>
      <c r="AO35" s="35"/>
      <c r="AP35" s="1"/>
      <c r="AQ35" s="1"/>
      <c r="AR35" s="35"/>
      <c r="AS35" s="35"/>
      <c r="AT35" s="35"/>
      <c r="AU35" s="1"/>
      <c r="AV35" s="68"/>
      <c r="AW35" s="1"/>
      <c r="AX35" s="1"/>
      <c r="AY35" s="1"/>
      <c r="AZ35" s="1"/>
      <c r="BD35" s="1"/>
      <c r="BH35" s="1"/>
      <c r="BI35" s="1"/>
      <c r="BM35" s="1"/>
      <c r="BN35" s="1"/>
      <c r="BR35" s="1"/>
      <c r="BV35" s="1"/>
      <c r="BW35" s="1"/>
      <c r="CA35" s="1"/>
    </row>
    <row r="36" spans="1:79" ht="18.75" x14ac:dyDescent="0.2">
      <c r="A36" s="224"/>
      <c r="B36" s="288"/>
      <c r="C36" s="288"/>
      <c r="D36" s="298"/>
      <c r="E36" s="288"/>
      <c r="F36" s="288"/>
      <c r="G36" s="269"/>
      <c r="H36" s="269"/>
      <c r="I36" s="311"/>
      <c r="J36" s="288"/>
      <c r="K36" s="288"/>
      <c r="L36" s="288"/>
      <c r="M36" s="288"/>
      <c r="N36" s="288"/>
      <c r="O36" s="290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12"/>
      <c r="AA36" s="12"/>
      <c r="AB36" s="12"/>
      <c r="AC36" s="12"/>
      <c r="AD36" s="12"/>
      <c r="AE36" s="68"/>
      <c r="AF36" s="1"/>
      <c r="AG36" s="1"/>
      <c r="AH36" s="12"/>
      <c r="AI36" s="68"/>
      <c r="AJ36" s="49"/>
      <c r="AK36" s="1"/>
      <c r="AL36" s="12"/>
      <c r="AM36" s="68"/>
      <c r="AN36" s="1"/>
      <c r="AO36" s="35"/>
      <c r="AP36" s="12"/>
      <c r="AQ36" s="12"/>
      <c r="AR36" s="35"/>
      <c r="AS36" s="35"/>
      <c r="AT36" s="35"/>
      <c r="AU36" s="12"/>
      <c r="AV36" s="68"/>
      <c r="AW36" s="1"/>
      <c r="AX36" s="1"/>
      <c r="AY36" s="12"/>
      <c r="AZ36" s="12"/>
      <c r="BD36" s="12"/>
      <c r="BH36" s="12"/>
      <c r="BI36" s="12"/>
      <c r="BM36" s="12"/>
      <c r="BN36" s="12"/>
      <c r="BR36" s="12"/>
      <c r="BV36" s="12"/>
      <c r="BW36" s="12"/>
      <c r="CA36" s="12"/>
    </row>
    <row r="37" spans="1:79" ht="18.75" x14ac:dyDescent="0.2">
      <c r="A37" s="307"/>
      <c r="B37" s="291"/>
      <c r="C37" s="291"/>
      <c r="D37" s="291"/>
      <c r="E37" s="291"/>
      <c r="F37" s="291"/>
      <c r="G37" s="292"/>
      <c r="H37" s="292"/>
      <c r="I37" s="292"/>
      <c r="J37" s="291"/>
      <c r="K37" s="291"/>
      <c r="L37" s="291"/>
      <c r="M37" s="293"/>
      <c r="N37" s="293"/>
      <c r="O37" s="294"/>
      <c r="P37" s="291"/>
      <c r="Q37" s="291"/>
      <c r="R37" s="291"/>
      <c r="S37" s="291"/>
      <c r="T37" s="291"/>
      <c r="U37" s="291"/>
      <c r="V37" s="291"/>
      <c r="W37" s="291"/>
      <c r="X37" s="291"/>
      <c r="Y37" s="291"/>
    </row>
    <row r="38" spans="1:79" ht="150.75" thickBot="1" x14ac:dyDescent="0.25">
      <c r="A38" s="224">
        <v>12</v>
      </c>
      <c r="B38" s="265" t="s">
        <v>228</v>
      </c>
      <c r="C38" s="266" t="s">
        <v>229</v>
      </c>
      <c r="D38" s="250" t="s">
        <v>251</v>
      </c>
      <c r="E38" s="266" t="s">
        <v>230</v>
      </c>
      <c r="F38" s="274"/>
      <c r="G38" s="269" t="s">
        <v>231</v>
      </c>
      <c r="H38" s="266" t="s">
        <v>232</v>
      </c>
      <c r="I38" s="271" t="s">
        <v>173</v>
      </c>
      <c r="J38" s="271" t="s">
        <v>193</v>
      </c>
      <c r="K38" s="296">
        <v>0.47916666666666669</v>
      </c>
      <c r="L38" s="266" t="s">
        <v>233</v>
      </c>
      <c r="M38" s="271" t="s">
        <v>156</v>
      </c>
      <c r="N38" s="266" t="s">
        <v>234</v>
      </c>
      <c r="O38" s="270"/>
      <c r="P38" s="274"/>
      <c r="Q38" s="274"/>
      <c r="R38" s="224" t="s">
        <v>64</v>
      </c>
      <c r="S38" s="221">
        <v>63.27</v>
      </c>
      <c r="T38" s="224">
        <v>1.73</v>
      </c>
      <c r="U38" s="271" t="s">
        <v>235</v>
      </c>
      <c r="V38" s="225"/>
      <c r="W38" s="271" t="s">
        <v>235</v>
      </c>
      <c r="X38" s="224" t="s">
        <v>271</v>
      </c>
      <c r="Y38" s="290"/>
      <c r="AG38" s="3"/>
    </row>
    <row r="39" spans="1:79" s="7" customFormat="1" ht="18.75" x14ac:dyDescent="0.2">
      <c r="A39" s="224"/>
      <c r="B39" s="288"/>
      <c r="C39" s="288"/>
      <c r="D39" s="224"/>
      <c r="E39" s="288"/>
      <c r="F39" s="224"/>
      <c r="G39" s="269"/>
      <c r="H39" s="288"/>
      <c r="I39" s="297"/>
      <c r="J39" s="224"/>
      <c r="K39" s="224"/>
      <c r="L39" s="288"/>
      <c r="M39" s="289"/>
      <c r="N39" s="288"/>
      <c r="O39" s="290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/>
      <c r="AA39"/>
      <c r="AB39"/>
      <c r="AC39"/>
      <c r="AD39"/>
      <c r="AE39" s="69"/>
      <c r="AF39"/>
      <c r="AG39"/>
      <c r="AH39"/>
      <c r="AI39" s="69"/>
      <c r="AJ39" s="48"/>
      <c r="AK39"/>
      <c r="AL39"/>
      <c r="AM39" s="69"/>
      <c r="AN39"/>
      <c r="AO39" s="36"/>
      <c r="AP39"/>
      <c r="AQ39"/>
      <c r="AR39" s="36"/>
      <c r="AS39" s="36"/>
      <c r="AT39" s="36"/>
      <c r="AU39"/>
      <c r="AV39" s="69"/>
      <c r="AW39"/>
      <c r="AX39"/>
      <c r="AY39"/>
      <c r="AZ39"/>
      <c r="BD39"/>
      <c r="BH39"/>
      <c r="BI39"/>
      <c r="BM39"/>
      <c r="BN39"/>
      <c r="BR39"/>
      <c r="BV39"/>
      <c r="BW39"/>
      <c r="CA39"/>
    </row>
    <row r="40" spans="1:79" s="3" customFormat="1" ht="18.75" x14ac:dyDescent="0.2">
      <c r="A40" s="291"/>
      <c r="B40" s="291"/>
      <c r="C40" s="291"/>
      <c r="D40" s="291"/>
      <c r="E40" s="291"/>
      <c r="F40" s="291"/>
      <c r="G40" s="292"/>
      <c r="H40" s="292"/>
      <c r="I40" s="292"/>
      <c r="J40" s="291"/>
      <c r="K40" s="291"/>
      <c r="L40" s="291"/>
      <c r="M40" s="293"/>
      <c r="N40" s="293"/>
      <c r="O40" s="294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AE40" s="70"/>
      <c r="AI40" s="70"/>
      <c r="AJ40" s="47"/>
      <c r="AM40" s="70"/>
      <c r="AO40" s="34"/>
      <c r="AR40" s="34"/>
      <c r="AS40" s="34"/>
      <c r="AT40" s="34"/>
      <c r="AV40" s="70"/>
    </row>
    <row r="41" spans="1:79" s="1" customFormat="1" ht="132" thickBot="1" x14ac:dyDescent="0.25">
      <c r="A41" s="222">
        <v>13</v>
      </c>
      <c r="B41" s="265" t="s">
        <v>236</v>
      </c>
      <c r="C41" s="266" t="s">
        <v>237</v>
      </c>
      <c r="D41" s="250" t="s">
        <v>251</v>
      </c>
      <c r="E41" s="266" t="s">
        <v>230</v>
      </c>
      <c r="F41" s="268"/>
      <c r="G41" s="269" t="s">
        <v>246</v>
      </c>
      <c r="H41" s="271" t="s">
        <v>238</v>
      </c>
      <c r="I41" s="271" t="s">
        <v>173</v>
      </c>
      <c r="J41" s="271" t="s">
        <v>174</v>
      </c>
      <c r="K41" s="272">
        <v>0.41666666666666669</v>
      </c>
      <c r="L41" s="266" t="s">
        <v>233</v>
      </c>
      <c r="M41" s="271" t="s">
        <v>156</v>
      </c>
      <c r="N41" s="266" t="s">
        <v>239</v>
      </c>
      <c r="O41" s="295" t="s">
        <v>240</v>
      </c>
      <c r="P41" s="274"/>
      <c r="Q41" s="274"/>
      <c r="R41" s="222" t="s">
        <v>64</v>
      </c>
      <c r="S41" s="221">
        <v>63.27</v>
      </c>
      <c r="T41" s="221">
        <v>1.73</v>
      </c>
      <c r="U41" s="312"/>
      <c r="V41" s="223"/>
      <c r="W41" s="277"/>
      <c r="X41" s="222" t="s">
        <v>270</v>
      </c>
      <c r="Y41" s="222"/>
      <c r="AE41" s="68"/>
      <c r="AI41" s="68"/>
      <c r="AJ41" s="49"/>
      <c r="AM41" s="68"/>
      <c r="AO41" s="35"/>
      <c r="AR41" s="35"/>
      <c r="AS41" s="35"/>
      <c r="AT41" s="35"/>
      <c r="AV41" s="68"/>
    </row>
    <row r="42" spans="1:79" ht="18" x14ac:dyDescent="0.25">
      <c r="B42" s="88"/>
      <c r="C42" s="88"/>
      <c r="D42" s="1"/>
      <c r="E42" s="88"/>
      <c r="F42" s="82"/>
      <c r="G42" s="102"/>
      <c r="H42" s="102"/>
      <c r="I42" s="116"/>
      <c r="J42" s="119"/>
      <c r="K42" s="88"/>
      <c r="L42" s="88"/>
      <c r="M42" s="88"/>
      <c r="N42" s="88"/>
      <c r="O42" s="155"/>
      <c r="P42" s="122"/>
      <c r="Q42" s="122"/>
      <c r="R42" s="1"/>
      <c r="S42" s="1"/>
      <c r="T42" s="1"/>
      <c r="U42" s="1"/>
      <c r="V42" s="1"/>
    </row>
    <row r="43" spans="1:79" ht="18" x14ac:dyDescent="0.2">
      <c r="A43" s="171"/>
      <c r="B43" s="7"/>
      <c r="C43" s="7"/>
      <c r="D43" s="7"/>
      <c r="E43" s="7"/>
      <c r="F43" s="7"/>
      <c r="G43" s="108"/>
      <c r="H43" s="108"/>
      <c r="I43" s="114"/>
      <c r="J43" s="121"/>
      <c r="K43" s="7"/>
      <c r="L43" s="7"/>
      <c r="M43" s="28"/>
      <c r="N43" s="28"/>
      <c r="O43" s="154"/>
      <c r="P43" s="121"/>
      <c r="Q43" s="121"/>
      <c r="R43" s="7"/>
      <c r="S43" s="7"/>
      <c r="T43" s="7"/>
      <c r="U43" s="7"/>
      <c r="V43" s="7"/>
      <c r="W43" s="7"/>
      <c r="X43" s="7"/>
      <c r="Y43" s="7"/>
    </row>
    <row r="44" spans="1:79" ht="75.75" thickBot="1" x14ac:dyDescent="0.25">
      <c r="A44" s="218">
        <v>14</v>
      </c>
      <c r="B44" s="317" t="s">
        <v>252</v>
      </c>
      <c r="C44" s="318" t="s">
        <v>253</v>
      </c>
      <c r="D44" s="319" t="s">
        <v>254</v>
      </c>
      <c r="E44" s="320" t="s">
        <v>255</v>
      </c>
      <c r="F44" s="220"/>
      <c r="G44" s="226" t="s">
        <v>256</v>
      </c>
      <c r="H44" s="320" t="s">
        <v>257</v>
      </c>
      <c r="I44" s="219" t="s">
        <v>173</v>
      </c>
      <c r="J44" s="320" t="s">
        <v>258</v>
      </c>
      <c r="K44" s="321">
        <v>0.83333333333333337</v>
      </c>
      <c r="L44" s="271" t="s">
        <v>259</v>
      </c>
      <c r="M44" s="271" t="s">
        <v>185</v>
      </c>
      <c r="N44" s="271" t="s">
        <v>260</v>
      </c>
      <c r="O44" s="271"/>
      <c r="P44" s="220"/>
      <c r="Q44" s="220"/>
      <c r="R44" s="218" t="s">
        <v>64</v>
      </c>
      <c r="S44" s="316"/>
      <c r="T44" s="316"/>
      <c r="U44" s="218"/>
      <c r="V44" s="310">
        <v>43505.548611111109</v>
      </c>
      <c r="W44" s="274" t="s">
        <v>415</v>
      </c>
      <c r="X44" s="224"/>
      <c r="Y44" s="224"/>
    </row>
    <row r="45" spans="1:79" ht="18" x14ac:dyDescent="0.25">
      <c r="B45" s="88"/>
      <c r="C45" s="88"/>
      <c r="D45" s="1"/>
      <c r="E45" s="88"/>
      <c r="F45" s="88"/>
      <c r="G45" s="102"/>
      <c r="H45" s="88"/>
      <c r="I45" s="115"/>
      <c r="J45" s="88"/>
      <c r="K45" s="88"/>
      <c r="L45" s="1"/>
      <c r="M45" s="24"/>
      <c r="N45" s="24"/>
      <c r="O45" s="155"/>
      <c r="P45" s="122"/>
      <c r="Q45" s="122"/>
      <c r="R45" s="1"/>
      <c r="S45" s="1"/>
      <c r="T45" s="1"/>
      <c r="U45" s="1"/>
      <c r="V45" s="1"/>
      <c r="W45" s="1"/>
      <c r="X45" s="1"/>
      <c r="Y45" s="1"/>
    </row>
    <row r="46" spans="1:79" ht="18" x14ac:dyDescent="0.2">
      <c r="A46" s="172"/>
      <c r="B46" s="7"/>
      <c r="C46" s="7"/>
      <c r="D46" s="7"/>
      <c r="E46" s="7"/>
      <c r="F46" s="7"/>
      <c r="G46" s="108"/>
      <c r="H46" s="108"/>
      <c r="I46" s="114"/>
      <c r="J46" s="121"/>
      <c r="K46" s="7"/>
      <c r="L46" s="7"/>
      <c r="M46" s="29"/>
      <c r="N46" s="29"/>
      <c r="O46" s="154"/>
      <c r="P46" s="121"/>
      <c r="Q46" s="121"/>
      <c r="R46" s="7"/>
      <c r="S46" s="7"/>
      <c r="T46" s="7"/>
      <c r="U46" s="7"/>
      <c r="V46" s="7"/>
      <c r="W46" s="7"/>
      <c r="X46" s="7"/>
      <c r="Y46" s="7"/>
    </row>
    <row r="47" spans="1:79" ht="90.75" thickBot="1" x14ac:dyDescent="0.25">
      <c r="A47" s="313">
        <v>15</v>
      </c>
      <c r="B47" s="322" t="s">
        <v>261</v>
      </c>
      <c r="C47" s="323" t="s">
        <v>262</v>
      </c>
      <c r="D47" s="324" t="s">
        <v>263</v>
      </c>
      <c r="E47" s="323" t="s">
        <v>264</v>
      </c>
      <c r="F47" s="325"/>
      <c r="G47" s="314" t="s">
        <v>265</v>
      </c>
      <c r="H47" s="326" t="s">
        <v>257</v>
      </c>
      <c r="I47" s="326" t="s">
        <v>173</v>
      </c>
      <c r="J47" s="323" t="s">
        <v>154</v>
      </c>
      <c r="K47" s="327">
        <v>0.79166666666666663</v>
      </c>
      <c r="L47" s="326" t="s">
        <v>266</v>
      </c>
      <c r="M47" s="323" t="s">
        <v>156</v>
      </c>
      <c r="N47" s="326" t="s">
        <v>267</v>
      </c>
      <c r="O47" s="315" t="s">
        <v>268</v>
      </c>
      <c r="P47" s="328"/>
      <c r="Q47" s="328"/>
      <c r="R47" s="313" t="s">
        <v>62</v>
      </c>
      <c r="S47" s="214">
        <v>63.27</v>
      </c>
      <c r="T47" s="214">
        <v>1.73</v>
      </c>
      <c r="U47" s="315"/>
      <c r="V47" s="329"/>
      <c r="W47" s="330" t="s">
        <v>269</v>
      </c>
      <c r="X47" s="313" t="s">
        <v>270</v>
      </c>
      <c r="Y47" s="313"/>
    </row>
    <row r="48" spans="1:79" ht="18" x14ac:dyDescent="0.2">
      <c r="B48" s="88"/>
      <c r="C48" s="88"/>
      <c r="F48" s="82"/>
      <c r="G48" s="102"/>
      <c r="H48" s="102"/>
      <c r="I48" s="116"/>
      <c r="J48" s="88"/>
      <c r="K48" s="88"/>
      <c r="L48" s="82"/>
      <c r="M48" s="88"/>
      <c r="N48" s="82"/>
      <c r="O48" s="155"/>
      <c r="P48" s="123"/>
      <c r="Q48" s="123"/>
      <c r="R48" s="1"/>
      <c r="S48" s="1"/>
      <c r="T48" s="1"/>
      <c r="U48" s="1"/>
      <c r="V48" s="1"/>
    </row>
    <row r="49" spans="1:79" s="7" customFormat="1" ht="18" x14ac:dyDescent="0.2">
      <c r="A49" s="172"/>
      <c r="E49" s="88"/>
      <c r="G49" s="108"/>
      <c r="H49" s="108"/>
      <c r="I49" s="114"/>
      <c r="J49" s="121"/>
      <c r="M49" s="28"/>
      <c r="N49" s="28"/>
      <c r="O49" s="154"/>
      <c r="P49" s="28"/>
      <c r="Q49" s="28"/>
      <c r="W49" s="28"/>
      <c r="X49" s="28"/>
      <c r="Y49" s="28"/>
      <c r="Z49"/>
      <c r="AA49"/>
      <c r="AB49"/>
      <c r="AC49"/>
      <c r="AD49"/>
      <c r="AE49" s="69"/>
      <c r="AF49"/>
      <c r="AG49"/>
      <c r="AH49"/>
      <c r="AI49" s="69"/>
      <c r="AJ49" s="48"/>
      <c r="AK49"/>
      <c r="AL49"/>
      <c r="AM49" s="69"/>
      <c r="AN49"/>
      <c r="AO49" s="36"/>
      <c r="AP49"/>
      <c r="AQ49"/>
      <c r="AR49" s="36"/>
      <c r="AS49" s="36"/>
      <c r="AT49" s="36"/>
      <c r="AU49"/>
      <c r="AV49" s="69"/>
      <c r="AW49"/>
      <c r="AX49"/>
      <c r="AY49"/>
      <c r="AZ49"/>
      <c r="BD49"/>
      <c r="BH49"/>
      <c r="BI49"/>
      <c r="BM49"/>
      <c r="BN49"/>
      <c r="BR49"/>
      <c r="BV49"/>
      <c r="BW49"/>
      <c r="CA49"/>
    </row>
    <row r="50" spans="1:79" ht="244.5" thickBot="1" x14ac:dyDescent="0.25">
      <c r="A50" s="224">
        <v>16</v>
      </c>
      <c r="B50" s="333" t="s">
        <v>276</v>
      </c>
      <c r="C50" s="274" t="s">
        <v>277</v>
      </c>
      <c r="D50" s="267" t="s">
        <v>278</v>
      </c>
      <c r="E50" s="274" t="s">
        <v>279</v>
      </c>
      <c r="F50" s="334" t="s">
        <v>280</v>
      </c>
      <c r="G50" s="334" t="s">
        <v>281</v>
      </c>
      <c r="H50" s="274" t="s">
        <v>282</v>
      </c>
      <c r="I50" s="278" t="s">
        <v>283</v>
      </c>
      <c r="J50" s="274" t="s">
        <v>284</v>
      </c>
      <c r="K50" s="281" t="s">
        <v>139</v>
      </c>
      <c r="L50" s="274" t="s">
        <v>285</v>
      </c>
      <c r="M50" s="333" t="s">
        <v>286</v>
      </c>
      <c r="N50" s="335" t="s">
        <v>290</v>
      </c>
      <c r="O50" s="278" t="s">
        <v>287</v>
      </c>
      <c r="P50" s="274"/>
      <c r="Q50" s="274"/>
      <c r="R50" s="224" t="s">
        <v>64</v>
      </c>
      <c r="S50" s="221">
        <v>63.27</v>
      </c>
      <c r="T50" s="221">
        <v>1.73</v>
      </c>
      <c r="U50" s="290" t="s">
        <v>288</v>
      </c>
      <c r="V50" s="225">
        <v>43506.711111111108</v>
      </c>
      <c r="W50" s="224" t="s">
        <v>70</v>
      </c>
      <c r="X50" s="224" t="s">
        <v>413</v>
      </c>
      <c r="Y50" s="224"/>
    </row>
    <row r="51" spans="1:79" ht="18.75" x14ac:dyDescent="0.2">
      <c r="A51" s="224"/>
      <c r="B51" s="298"/>
      <c r="C51" s="224"/>
      <c r="D51" s="224"/>
      <c r="E51" s="298"/>
      <c r="F51" s="298"/>
      <c r="G51" s="274"/>
      <c r="H51" s="269"/>
      <c r="I51" s="311"/>
      <c r="J51" s="298"/>
      <c r="K51" s="298"/>
      <c r="L51" s="298"/>
      <c r="M51" s="298"/>
      <c r="N51" s="298"/>
      <c r="O51" s="290"/>
      <c r="P51" s="298"/>
      <c r="Q51" s="298"/>
      <c r="R51" s="224"/>
      <c r="S51" s="224"/>
      <c r="T51" s="224"/>
      <c r="U51" s="224"/>
      <c r="V51" s="224"/>
      <c r="W51" s="224"/>
      <c r="X51" s="224"/>
      <c r="Y51" s="224"/>
    </row>
    <row r="52" spans="1:79" ht="18.75" x14ac:dyDescent="0.2">
      <c r="A52" s="224"/>
      <c r="B52" s="224"/>
      <c r="C52" s="224"/>
      <c r="D52" s="224"/>
      <c r="E52" s="224"/>
      <c r="F52" s="224"/>
      <c r="G52" s="269"/>
      <c r="H52" s="269"/>
      <c r="I52" s="269"/>
      <c r="J52" s="224"/>
      <c r="K52" s="224"/>
      <c r="L52" s="224"/>
      <c r="M52" s="289"/>
      <c r="N52" s="289"/>
      <c r="O52" s="290"/>
      <c r="P52" s="224"/>
      <c r="Q52" s="224"/>
      <c r="R52" s="224"/>
      <c r="S52" s="300"/>
      <c r="T52" s="300"/>
      <c r="U52" s="300"/>
      <c r="V52" s="300"/>
      <c r="W52" s="224"/>
      <c r="X52" s="224"/>
      <c r="Y52" s="224"/>
    </row>
    <row r="53" spans="1:79" ht="18" x14ac:dyDescent="0.25">
      <c r="A53" s="171"/>
      <c r="B53" s="7"/>
      <c r="C53" s="7"/>
      <c r="D53" s="7"/>
      <c r="E53" s="7"/>
      <c r="F53" s="7"/>
      <c r="G53" s="108"/>
      <c r="H53" s="108"/>
      <c r="I53" s="114"/>
      <c r="J53" s="121"/>
      <c r="K53" s="7"/>
      <c r="L53" s="7"/>
      <c r="M53" s="28"/>
      <c r="N53" s="28"/>
      <c r="O53" s="153"/>
      <c r="P53" s="120"/>
      <c r="Q53" s="120"/>
      <c r="R53" s="7"/>
      <c r="S53" s="7"/>
      <c r="T53" s="7"/>
      <c r="U53" s="7"/>
      <c r="V53" s="7"/>
      <c r="W53" s="7"/>
      <c r="X53" s="7"/>
      <c r="Y53" s="7"/>
    </row>
    <row r="54" spans="1:79" ht="150.75" thickBot="1" x14ac:dyDescent="0.25">
      <c r="A54" s="224">
        <v>17</v>
      </c>
      <c r="B54" s="265" t="s">
        <v>294</v>
      </c>
      <c r="C54" s="271" t="s">
        <v>295</v>
      </c>
      <c r="D54" s="267" t="s">
        <v>296</v>
      </c>
      <c r="E54" s="271" t="s">
        <v>297</v>
      </c>
      <c r="F54" s="274"/>
      <c r="G54" s="269" t="s">
        <v>298</v>
      </c>
      <c r="H54" s="274" t="s">
        <v>244</v>
      </c>
      <c r="I54" s="278" t="s">
        <v>299</v>
      </c>
      <c r="J54" s="343" t="s">
        <v>154</v>
      </c>
      <c r="K54" s="272">
        <v>0.75</v>
      </c>
      <c r="L54" s="271" t="s">
        <v>300</v>
      </c>
      <c r="M54" s="265" t="s">
        <v>156</v>
      </c>
      <c r="N54" s="271" t="s">
        <v>301</v>
      </c>
      <c r="O54" s="290"/>
      <c r="P54" s="224"/>
      <c r="Q54" s="224"/>
      <c r="R54" s="224" t="s">
        <v>353</v>
      </c>
      <c r="S54" s="221">
        <v>63.27</v>
      </c>
      <c r="T54" s="221">
        <v>1.73</v>
      </c>
      <c r="U54" s="344" t="s">
        <v>302</v>
      </c>
      <c r="V54" s="310">
        <v>43507.565972222219</v>
      </c>
      <c r="W54" s="224" t="s">
        <v>302</v>
      </c>
      <c r="X54" s="224" t="s">
        <v>413</v>
      </c>
      <c r="Y54" s="224"/>
    </row>
    <row r="55" spans="1:79" ht="18" x14ac:dyDescent="0.25">
      <c r="B55" s="88"/>
      <c r="C55" s="1"/>
      <c r="D55" s="1"/>
      <c r="E55" s="82"/>
      <c r="F55" s="82"/>
      <c r="G55" s="102"/>
      <c r="H55" s="102"/>
      <c r="I55" s="116"/>
      <c r="J55" s="119"/>
      <c r="K55" s="88"/>
      <c r="L55" s="82"/>
      <c r="M55" s="88"/>
      <c r="N55" s="82"/>
      <c r="O55" s="156"/>
      <c r="P55" s="122"/>
      <c r="Q55" s="122"/>
      <c r="R55" s="1"/>
      <c r="S55" s="1"/>
      <c r="T55" s="1"/>
      <c r="U55" s="1"/>
      <c r="V55" s="1"/>
      <c r="W55" s="8"/>
      <c r="X55" s="8"/>
      <c r="Y55" s="8"/>
    </row>
    <row r="56" spans="1:79" ht="18" x14ac:dyDescent="0.25">
      <c r="B56" s="1"/>
      <c r="C56" s="1"/>
      <c r="D56" s="1"/>
      <c r="E56" s="1"/>
      <c r="F56" s="1"/>
      <c r="G56" s="104"/>
      <c r="H56" s="104"/>
      <c r="I56" s="115"/>
      <c r="J56" s="122"/>
      <c r="K56" s="1"/>
      <c r="L56" s="1"/>
      <c r="M56" s="25"/>
      <c r="N56" s="25"/>
      <c r="O56" s="155"/>
      <c r="P56" s="122"/>
      <c r="Q56" s="122"/>
      <c r="R56" s="1"/>
      <c r="S56" s="1"/>
      <c r="T56" s="1"/>
      <c r="U56" s="1"/>
      <c r="V56" s="1"/>
      <c r="W56" s="8"/>
      <c r="X56" s="8"/>
      <c r="Y56" s="8"/>
    </row>
    <row r="57" spans="1:79" s="7" customFormat="1" ht="18" x14ac:dyDescent="0.25">
      <c r="A57" s="172"/>
      <c r="B57" s="6"/>
      <c r="C57" s="6"/>
      <c r="D57" s="6"/>
      <c r="E57" s="6"/>
      <c r="F57" s="6"/>
      <c r="G57" s="107"/>
      <c r="H57" s="107"/>
      <c r="I57" s="113"/>
      <c r="J57" s="120"/>
      <c r="K57" s="6"/>
      <c r="L57" s="6"/>
      <c r="M57" s="30"/>
      <c r="N57" s="30"/>
      <c r="O57" s="153"/>
      <c r="P57" s="120"/>
      <c r="Q57" s="120"/>
      <c r="R57" s="6"/>
      <c r="S57" s="6"/>
      <c r="T57" s="6"/>
      <c r="U57" s="6"/>
      <c r="V57" s="6"/>
      <c r="Z57"/>
      <c r="AA57"/>
      <c r="AB57"/>
      <c r="AC57"/>
      <c r="AD57"/>
      <c r="AE57" s="69"/>
      <c r="AF57"/>
      <c r="AG57"/>
      <c r="AH57"/>
      <c r="AI57" s="69"/>
      <c r="AJ57" s="48"/>
      <c r="AK57"/>
      <c r="AL57"/>
      <c r="AM57" s="69"/>
      <c r="AN57"/>
      <c r="AO57" s="37"/>
      <c r="AP57"/>
      <c r="AQ57"/>
      <c r="AR57" s="36"/>
      <c r="AS57" s="37"/>
      <c r="AT57" s="37"/>
      <c r="AU57"/>
      <c r="AV57" s="69"/>
      <c r="AY57"/>
      <c r="AZ57"/>
      <c r="BD57"/>
      <c r="BH57"/>
      <c r="BI57"/>
      <c r="BM57"/>
      <c r="BN57"/>
      <c r="BR57"/>
      <c r="BV57"/>
      <c r="BW57"/>
      <c r="CA57"/>
    </row>
    <row r="58" spans="1:79" ht="113.25" thickBot="1" x14ac:dyDescent="0.25">
      <c r="A58" s="224">
        <v>18</v>
      </c>
      <c r="B58" s="265" t="s">
        <v>303</v>
      </c>
      <c r="C58" s="266" t="s">
        <v>304</v>
      </c>
      <c r="D58" s="267" t="s">
        <v>305</v>
      </c>
      <c r="E58" s="266" t="s">
        <v>306</v>
      </c>
      <c r="F58" s="274"/>
      <c r="G58" s="269" t="s">
        <v>307</v>
      </c>
      <c r="H58" s="271" t="s">
        <v>232</v>
      </c>
      <c r="I58" s="265" t="s">
        <v>173</v>
      </c>
      <c r="J58" s="266" t="s">
        <v>174</v>
      </c>
      <c r="K58" s="272">
        <v>0.4375</v>
      </c>
      <c r="L58" s="274" t="s">
        <v>308</v>
      </c>
      <c r="M58" s="266" t="s">
        <v>156</v>
      </c>
      <c r="N58" s="266" t="s">
        <v>309</v>
      </c>
      <c r="O58" s="345" t="s">
        <v>310</v>
      </c>
      <c r="P58" s="346"/>
      <c r="Q58" s="346"/>
      <c r="R58" s="224" t="s">
        <v>62</v>
      </c>
      <c r="S58" s="221">
        <v>63.27</v>
      </c>
      <c r="T58" s="221">
        <v>1.73</v>
      </c>
      <c r="U58" s="224"/>
      <c r="V58" s="310">
        <v>43508.012499999997</v>
      </c>
      <c r="W58" s="274"/>
      <c r="X58" s="224" t="s">
        <v>413</v>
      </c>
      <c r="Y58" s="224"/>
    </row>
    <row r="59" spans="1:79" s="1" customFormat="1" ht="18.75" x14ac:dyDescent="0.2">
      <c r="A59" s="224"/>
      <c r="B59" s="288"/>
      <c r="C59" s="288"/>
      <c r="D59" s="224"/>
      <c r="E59" s="288"/>
      <c r="F59" s="298"/>
      <c r="G59" s="269"/>
      <c r="H59" s="269"/>
      <c r="I59" s="288"/>
      <c r="J59" s="288"/>
      <c r="K59" s="288"/>
      <c r="L59" s="224"/>
      <c r="M59" s="288"/>
      <c r="N59" s="288"/>
      <c r="O59" s="290"/>
      <c r="P59" s="224"/>
      <c r="Q59" s="224"/>
      <c r="R59" s="224"/>
      <c r="S59" s="224"/>
      <c r="T59" s="224"/>
      <c r="U59" s="224"/>
      <c r="V59" s="224"/>
      <c r="W59" s="224"/>
      <c r="X59" s="224"/>
      <c r="Y59" s="224"/>
      <c r="AE59" s="68"/>
      <c r="AI59" s="68"/>
      <c r="AJ59" s="49"/>
      <c r="AM59" s="68"/>
      <c r="AO59" s="35"/>
      <c r="AR59" s="35"/>
      <c r="AS59" s="35"/>
      <c r="AT59" s="35"/>
      <c r="AV59" s="68"/>
    </row>
    <row r="60" spans="1:79" s="1" customFormat="1" ht="18.75" x14ac:dyDescent="0.2">
      <c r="A60" s="224"/>
      <c r="B60" s="298"/>
      <c r="C60" s="224"/>
      <c r="D60" s="224"/>
      <c r="E60" s="224"/>
      <c r="F60" s="224"/>
      <c r="G60" s="269"/>
      <c r="H60" s="269"/>
      <c r="I60" s="269"/>
      <c r="J60" s="224"/>
      <c r="K60" s="224"/>
      <c r="L60" s="224"/>
      <c r="M60" s="347"/>
      <c r="N60" s="347"/>
      <c r="O60" s="290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AE60" s="68"/>
      <c r="AI60" s="68"/>
      <c r="AJ60" s="49"/>
      <c r="AM60" s="68"/>
      <c r="AO60" s="35"/>
      <c r="AR60" s="35"/>
      <c r="AS60" s="35"/>
      <c r="AT60" s="35"/>
      <c r="AV60" s="68"/>
    </row>
    <row r="61" spans="1:79" s="1" customFormat="1" ht="18.75" x14ac:dyDescent="0.2">
      <c r="A61" s="291"/>
      <c r="B61" s="291"/>
      <c r="C61" s="291"/>
      <c r="D61" s="291"/>
      <c r="E61" s="291"/>
      <c r="F61" s="291"/>
      <c r="G61" s="292"/>
      <c r="H61" s="292"/>
      <c r="I61" s="292"/>
      <c r="J61" s="291"/>
      <c r="K61" s="291"/>
      <c r="L61" s="291"/>
      <c r="M61" s="293"/>
      <c r="N61" s="293"/>
      <c r="O61" s="348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AE61" s="68"/>
      <c r="AI61" s="68"/>
      <c r="AJ61" s="49"/>
      <c r="AM61" s="68"/>
      <c r="AO61" s="35"/>
      <c r="AR61" s="35"/>
      <c r="AS61" s="35"/>
      <c r="AT61" s="35"/>
      <c r="AV61" s="68"/>
    </row>
    <row r="62" spans="1:79" s="1" customFormat="1" ht="169.5" thickBot="1" x14ac:dyDescent="0.25">
      <c r="A62" s="387">
        <v>19</v>
      </c>
      <c r="B62" s="358" t="s">
        <v>311</v>
      </c>
      <c r="C62" s="360" t="s">
        <v>312</v>
      </c>
      <c r="D62" s="359" t="s">
        <v>313</v>
      </c>
      <c r="E62" s="360" t="s">
        <v>314</v>
      </c>
      <c r="F62" s="361"/>
      <c r="G62" s="388" t="s">
        <v>315</v>
      </c>
      <c r="H62" s="362" t="s">
        <v>316</v>
      </c>
      <c r="I62" s="358" t="s">
        <v>299</v>
      </c>
      <c r="J62" s="360" t="s">
        <v>193</v>
      </c>
      <c r="K62" s="363">
        <v>0.45833333333333331</v>
      </c>
      <c r="L62" s="364" t="s">
        <v>317</v>
      </c>
      <c r="M62" s="362" t="s">
        <v>412</v>
      </c>
      <c r="N62" s="361" t="s">
        <v>318</v>
      </c>
      <c r="O62" s="389" t="s">
        <v>319</v>
      </c>
      <c r="P62" s="390"/>
      <c r="Q62" s="390"/>
      <c r="R62" s="387" t="s">
        <v>61</v>
      </c>
      <c r="S62" s="391" t="s">
        <v>73</v>
      </c>
      <c r="T62" s="391"/>
      <c r="U62" s="387"/>
      <c r="V62" s="392"/>
      <c r="W62" s="365" t="s">
        <v>414</v>
      </c>
      <c r="X62" s="387"/>
      <c r="Y62" s="387"/>
      <c r="AE62" s="68"/>
      <c r="AI62" s="68"/>
      <c r="AJ62" s="49"/>
      <c r="AM62" s="68"/>
      <c r="AO62" s="35"/>
      <c r="AR62" s="35"/>
      <c r="AS62" s="35"/>
      <c r="AT62" s="35"/>
      <c r="AV62" s="68"/>
    </row>
    <row r="63" spans="1:79" s="1" customFormat="1" x14ac:dyDescent="0.2">
      <c r="A63" s="169"/>
      <c r="B63" s="88"/>
      <c r="C63" s="88"/>
      <c r="D63" s="82"/>
      <c r="E63" s="88"/>
      <c r="F63" s="88"/>
      <c r="G63" s="109"/>
      <c r="H63" s="88"/>
      <c r="I63" s="88"/>
      <c r="J63" s="88"/>
      <c r="K63" s="88"/>
      <c r="L63" s="82"/>
      <c r="M63" s="88"/>
      <c r="N63" s="88"/>
      <c r="O63" s="159"/>
      <c r="P63" s="82"/>
      <c r="Q63" s="82"/>
      <c r="R63"/>
      <c r="S63"/>
      <c r="T63"/>
      <c r="U63"/>
      <c r="V63"/>
      <c r="AE63" s="68"/>
      <c r="AI63" s="68"/>
      <c r="AJ63" s="49"/>
      <c r="AM63" s="68"/>
      <c r="AO63" s="35"/>
      <c r="AR63" s="35"/>
      <c r="AS63" s="35"/>
      <c r="AT63" s="35"/>
      <c r="AV63" s="68"/>
    </row>
    <row r="64" spans="1:79" ht="18" x14ac:dyDescent="0.2">
      <c r="A64" s="171"/>
      <c r="B64" s="7"/>
      <c r="C64" s="7"/>
      <c r="D64" s="7"/>
      <c r="E64" s="7"/>
      <c r="F64" s="7"/>
      <c r="G64" s="6"/>
      <c r="H64" s="6"/>
      <c r="I64" s="114"/>
      <c r="J64" s="121"/>
      <c r="K64" s="7"/>
      <c r="L64" s="7"/>
      <c r="M64" s="28"/>
      <c r="N64" s="28"/>
      <c r="O64" s="157"/>
      <c r="P64" s="6"/>
      <c r="Q64" s="6"/>
      <c r="R64" s="7"/>
      <c r="S64" s="7"/>
      <c r="T64" s="7"/>
      <c r="U64" s="7"/>
      <c r="V64" s="7"/>
      <c r="W64" s="7"/>
      <c r="X64" s="7"/>
      <c r="Y64" s="7"/>
    </row>
    <row r="65" spans="1:79" ht="319.5" thickBot="1" x14ac:dyDescent="0.25">
      <c r="A65" s="366">
        <v>20</v>
      </c>
      <c r="B65" s="367" t="s">
        <v>320</v>
      </c>
      <c r="C65" s="366" t="s">
        <v>321</v>
      </c>
      <c r="D65" s="368" t="s">
        <v>322</v>
      </c>
      <c r="E65" s="369" t="s">
        <v>323</v>
      </c>
      <c r="F65" s="370"/>
      <c r="G65" s="371" t="s">
        <v>324</v>
      </c>
      <c r="H65" s="369" t="s">
        <v>325</v>
      </c>
      <c r="I65" s="372" t="s">
        <v>173</v>
      </c>
      <c r="J65" s="369" t="s">
        <v>193</v>
      </c>
      <c r="K65" s="373">
        <v>0.47916666666666669</v>
      </c>
      <c r="L65" s="366" t="s">
        <v>326</v>
      </c>
      <c r="M65" s="369" t="s">
        <v>156</v>
      </c>
      <c r="N65" s="369" t="s">
        <v>327</v>
      </c>
      <c r="O65" s="374" t="s">
        <v>328</v>
      </c>
      <c r="P65" s="370"/>
      <c r="Q65" s="370"/>
      <c r="R65" s="366" t="s">
        <v>62</v>
      </c>
      <c r="S65" s="375">
        <v>63.27</v>
      </c>
      <c r="T65" s="366">
        <v>1.73</v>
      </c>
      <c r="U65" s="366" t="s">
        <v>161</v>
      </c>
      <c r="V65" s="376">
        <v>43508.572222222225</v>
      </c>
      <c r="W65" s="367" t="s">
        <v>70</v>
      </c>
      <c r="X65" s="366" t="s">
        <v>413</v>
      </c>
      <c r="Y65" s="366"/>
    </row>
    <row r="66" spans="1:79" s="7" customFormat="1" ht="18.75" x14ac:dyDescent="0.2">
      <c r="A66" s="350"/>
      <c r="B66" s="88"/>
      <c r="C66" s="351"/>
      <c r="D66" s="350"/>
      <c r="E66" s="88"/>
      <c r="F66" s="351"/>
      <c r="G66" s="349"/>
      <c r="H66" s="351"/>
      <c r="I66" s="352"/>
      <c r="J66" s="88"/>
      <c r="K66" s="88"/>
      <c r="L66" s="353"/>
      <c r="M66" s="88"/>
      <c r="N66" s="351"/>
      <c r="O66" s="354"/>
      <c r="P66" s="353"/>
      <c r="Q66" s="353"/>
      <c r="R66" s="350"/>
      <c r="S66" s="350"/>
      <c r="T66" s="350"/>
      <c r="U66" s="350"/>
      <c r="V66" s="350"/>
      <c r="W66" s="350"/>
      <c r="X66" s="350"/>
      <c r="Y66" s="350"/>
      <c r="Z66"/>
      <c r="AA66"/>
      <c r="AB66"/>
      <c r="AC66"/>
      <c r="AD66"/>
      <c r="AE66" s="69"/>
      <c r="AF66"/>
      <c r="AG66"/>
      <c r="AH66"/>
      <c r="AI66" s="69"/>
      <c r="AJ66" s="48"/>
      <c r="AK66"/>
      <c r="AL66"/>
      <c r="AM66" s="69"/>
      <c r="AN66"/>
      <c r="AO66" s="36"/>
      <c r="AP66"/>
      <c r="AQ66"/>
      <c r="AR66" s="36"/>
      <c r="AS66" s="37"/>
      <c r="AT66" s="37"/>
      <c r="AU66"/>
      <c r="AV66" s="69"/>
      <c r="AY66"/>
      <c r="AZ66"/>
      <c r="BD66"/>
      <c r="BH66"/>
      <c r="BI66"/>
      <c r="BM66"/>
      <c r="BN66"/>
      <c r="BR66"/>
      <c r="BV66"/>
      <c r="BW66"/>
      <c r="CA66"/>
    </row>
    <row r="67" spans="1:79" ht="18.75" x14ac:dyDescent="0.2">
      <c r="A67" s="350"/>
      <c r="B67" s="350"/>
      <c r="C67" s="350"/>
      <c r="D67" s="350"/>
      <c r="E67" s="350"/>
      <c r="F67" s="350"/>
      <c r="G67" s="349"/>
      <c r="H67" s="349"/>
      <c r="I67" s="349"/>
      <c r="J67" s="350"/>
      <c r="K67" s="350"/>
      <c r="L67" s="350"/>
      <c r="M67" s="355"/>
      <c r="N67" s="355"/>
      <c r="O67" s="356"/>
      <c r="P67" s="350"/>
      <c r="Q67" s="350"/>
      <c r="R67" s="350"/>
      <c r="S67" s="357"/>
      <c r="T67" s="357"/>
      <c r="U67" s="357"/>
      <c r="V67" s="357"/>
      <c r="W67" s="350"/>
      <c r="X67" s="350"/>
      <c r="Y67" s="350"/>
    </row>
    <row r="68" spans="1:79" s="1" customFormat="1" ht="11.25" customHeight="1" x14ac:dyDescent="0.2">
      <c r="A68" s="171"/>
      <c r="B68" s="7"/>
      <c r="C68" s="7"/>
      <c r="D68" s="7"/>
      <c r="E68" s="7"/>
      <c r="F68" s="7"/>
      <c r="G68" s="108"/>
      <c r="H68" s="108"/>
      <c r="I68" s="108"/>
      <c r="J68" s="7"/>
      <c r="K68" s="7"/>
      <c r="L68" s="7"/>
      <c r="M68" s="28"/>
      <c r="N68" s="28"/>
      <c r="O68" s="157"/>
      <c r="P68" s="7"/>
      <c r="Q68" s="7"/>
      <c r="R68" s="7"/>
      <c r="S68" s="7"/>
      <c r="T68" s="7"/>
      <c r="U68" s="7"/>
      <c r="V68" s="7"/>
      <c r="W68" s="7"/>
      <c r="X68" s="7"/>
      <c r="Y68" s="7"/>
      <c r="AE68" s="68"/>
      <c r="AI68" s="68"/>
      <c r="AJ68" s="49"/>
      <c r="AM68" s="68"/>
      <c r="AO68" s="35"/>
      <c r="AR68" s="35"/>
      <c r="AS68" s="35"/>
      <c r="AT68" s="35"/>
      <c r="AV68" s="68"/>
    </row>
    <row r="69" spans="1:79" s="1" customFormat="1" ht="113.25" thickBot="1" x14ac:dyDescent="0.25">
      <c r="A69" s="366">
        <v>21</v>
      </c>
      <c r="B69" s="367" t="s">
        <v>329</v>
      </c>
      <c r="C69" s="369" t="s">
        <v>330</v>
      </c>
      <c r="D69" s="368" t="s">
        <v>331</v>
      </c>
      <c r="E69" s="369" t="s">
        <v>332</v>
      </c>
      <c r="F69" s="370"/>
      <c r="G69" s="377" t="s">
        <v>337</v>
      </c>
      <c r="H69" s="371" t="s">
        <v>333</v>
      </c>
      <c r="I69" s="372" t="s">
        <v>173</v>
      </c>
      <c r="J69" s="369" t="s">
        <v>174</v>
      </c>
      <c r="K69" s="373">
        <v>0.44791666666666669</v>
      </c>
      <c r="L69" s="366" t="s">
        <v>334</v>
      </c>
      <c r="M69" s="369" t="s">
        <v>156</v>
      </c>
      <c r="N69" s="370" t="s">
        <v>335</v>
      </c>
      <c r="O69" s="377" t="s">
        <v>336</v>
      </c>
      <c r="P69" s="370"/>
      <c r="Q69" s="370"/>
      <c r="R69" s="366" t="s">
        <v>62</v>
      </c>
      <c r="S69" s="375">
        <v>63.27</v>
      </c>
      <c r="T69" s="366">
        <v>1.73</v>
      </c>
      <c r="U69" s="374"/>
      <c r="V69" s="378">
        <v>43508.5</v>
      </c>
      <c r="W69" s="367" t="s">
        <v>70</v>
      </c>
      <c r="X69" s="377" t="s">
        <v>413</v>
      </c>
      <c r="Y69" s="377"/>
      <c r="AE69" s="68"/>
      <c r="AI69" s="68"/>
      <c r="AJ69" s="49"/>
      <c r="AM69" s="68"/>
      <c r="AO69" s="35"/>
      <c r="AR69" s="35"/>
      <c r="AS69" s="35"/>
      <c r="AT69" s="35"/>
      <c r="AV69" s="68"/>
    </row>
    <row r="70" spans="1:79" s="1" customFormat="1" x14ac:dyDescent="0.2">
      <c r="A70" s="169"/>
      <c r="B70" s="88"/>
      <c r="C70" s="88"/>
      <c r="D70" s="82"/>
      <c r="E70" s="88"/>
      <c r="F70" s="88"/>
      <c r="G70" s="342"/>
      <c r="H70" s="102"/>
      <c r="I70" s="105"/>
      <c r="J70" s="88"/>
      <c r="K70" s="88"/>
      <c r="L70" s="82"/>
      <c r="M70" s="88"/>
      <c r="N70" s="88"/>
      <c r="O70" s="158"/>
      <c r="P70" s="82"/>
      <c r="Q70" s="82"/>
      <c r="S70" s="5"/>
      <c r="T70" s="5"/>
      <c r="U70" s="5"/>
      <c r="V70" s="5"/>
      <c r="W70"/>
      <c r="X70"/>
      <c r="Y70"/>
      <c r="AE70" s="68"/>
      <c r="AI70" s="68"/>
      <c r="AJ70" s="49"/>
      <c r="AM70" s="68"/>
      <c r="AO70" s="35"/>
      <c r="AR70" s="35"/>
      <c r="AS70" s="35"/>
      <c r="AT70" s="35"/>
      <c r="AV70" s="68"/>
    </row>
    <row r="71" spans="1:79" s="1" customFormat="1" x14ac:dyDescent="0.2">
      <c r="A71" s="172"/>
      <c r="B71" s="6"/>
      <c r="C71" s="6"/>
      <c r="D71" s="6"/>
      <c r="E71" s="6"/>
      <c r="F71" s="6"/>
      <c r="G71" s="384"/>
      <c r="H71" s="107"/>
      <c r="I71" s="107"/>
      <c r="J71" s="6"/>
      <c r="K71" s="6"/>
      <c r="L71" s="6"/>
      <c r="M71" s="26"/>
      <c r="N71" s="26"/>
      <c r="O71" s="157"/>
      <c r="P71" s="6"/>
      <c r="Q71" s="6"/>
      <c r="R71" s="7"/>
      <c r="S71" s="7"/>
      <c r="T71" s="7"/>
      <c r="U71" s="7"/>
      <c r="V71" s="7"/>
      <c r="W71" s="7"/>
      <c r="X71" s="7"/>
      <c r="Y71" s="7"/>
      <c r="AE71" s="68"/>
      <c r="AI71" s="68"/>
      <c r="AJ71" s="49"/>
      <c r="AM71" s="68"/>
      <c r="AO71" s="35"/>
      <c r="AR71" s="35"/>
      <c r="AS71" s="35"/>
      <c r="AT71" s="35"/>
      <c r="AV71" s="68"/>
    </row>
    <row r="72" spans="1:79" s="1" customFormat="1" ht="75.75" thickBot="1" x14ac:dyDescent="0.25">
      <c r="A72" s="366">
        <v>22</v>
      </c>
      <c r="B72" s="367" t="s">
        <v>338</v>
      </c>
      <c r="C72" s="369" t="s">
        <v>339</v>
      </c>
      <c r="D72" s="368" t="s">
        <v>340</v>
      </c>
      <c r="E72" s="369" t="s">
        <v>341</v>
      </c>
      <c r="F72" s="370"/>
      <c r="G72" s="371" t="s">
        <v>342</v>
      </c>
      <c r="H72" s="371" t="s">
        <v>343</v>
      </c>
      <c r="I72" s="367" t="s">
        <v>173</v>
      </c>
      <c r="J72" s="369" t="s">
        <v>166</v>
      </c>
      <c r="K72" s="373">
        <v>0.45833333333333331</v>
      </c>
      <c r="L72" s="366" t="s">
        <v>344</v>
      </c>
      <c r="M72" s="367" t="s">
        <v>156</v>
      </c>
      <c r="N72" s="369" t="s">
        <v>345</v>
      </c>
      <c r="O72" s="377" t="s">
        <v>400</v>
      </c>
      <c r="P72" s="370"/>
      <c r="Q72" s="370"/>
      <c r="R72" s="366" t="s">
        <v>61</v>
      </c>
      <c r="S72" s="379">
        <v>63.27</v>
      </c>
      <c r="T72" s="419">
        <v>1.73</v>
      </c>
      <c r="U72" s="369" t="s">
        <v>346</v>
      </c>
      <c r="V72" s="378">
        <v>43508.705555555556</v>
      </c>
      <c r="W72" s="367" t="s">
        <v>70</v>
      </c>
      <c r="X72" s="366" t="s">
        <v>413</v>
      </c>
      <c r="Y72" s="366"/>
      <c r="AE72" s="68"/>
      <c r="AI72" s="68"/>
      <c r="AJ72" s="49"/>
      <c r="AM72" s="68"/>
      <c r="AO72" s="35"/>
      <c r="AR72" s="35"/>
      <c r="AS72" s="35"/>
      <c r="AT72" s="35"/>
      <c r="AV72" s="68"/>
    </row>
    <row r="73" spans="1:79" s="1" customFormat="1" ht="18.75" x14ac:dyDescent="0.2">
      <c r="A73" s="366"/>
      <c r="B73" s="380"/>
      <c r="C73" s="380"/>
      <c r="D73" s="381"/>
      <c r="E73" s="380"/>
      <c r="F73" s="380"/>
      <c r="G73" s="371"/>
      <c r="H73" s="371"/>
      <c r="I73" s="380"/>
      <c r="J73" s="380"/>
      <c r="K73" s="380"/>
      <c r="L73" s="381"/>
      <c r="M73" s="380"/>
      <c r="N73" s="380"/>
      <c r="O73" s="377"/>
      <c r="P73" s="381"/>
      <c r="Q73" s="381"/>
      <c r="R73" s="366"/>
      <c r="S73" s="382"/>
      <c r="T73" s="382"/>
      <c r="U73" s="382"/>
      <c r="V73" s="382"/>
      <c r="W73" s="366"/>
      <c r="X73" s="366"/>
      <c r="Y73" s="366"/>
      <c r="AE73" s="68"/>
      <c r="AI73" s="68"/>
      <c r="AJ73" s="49"/>
      <c r="AM73" s="68"/>
      <c r="AO73" s="35"/>
      <c r="AR73" s="35"/>
      <c r="AS73" s="35"/>
      <c r="AT73" s="35"/>
      <c r="AV73" s="68"/>
    </row>
    <row r="74" spans="1:79" s="1" customFormat="1" ht="18.75" x14ac:dyDescent="0.2">
      <c r="A74" s="366"/>
      <c r="B74" s="366"/>
      <c r="C74" s="366"/>
      <c r="D74" s="366"/>
      <c r="E74" s="366"/>
      <c r="F74" s="366"/>
      <c r="G74" s="371"/>
      <c r="H74" s="371"/>
      <c r="I74" s="371"/>
      <c r="J74" s="366"/>
      <c r="K74" s="366"/>
      <c r="L74" s="366"/>
      <c r="M74" s="383"/>
      <c r="N74" s="383"/>
      <c r="O74" s="377"/>
      <c r="P74" s="366"/>
      <c r="Q74" s="366"/>
      <c r="R74" s="366"/>
      <c r="S74" s="366"/>
      <c r="T74" s="366"/>
      <c r="U74" s="366"/>
      <c r="V74" s="366"/>
      <c r="W74" s="366"/>
      <c r="X74" s="366"/>
      <c r="Y74" s="366"/>
      <c r="AE74" s="68"/>
      <c r="AI74" s="68"/>
      <c r="AJ74" s="49"/>
      <c r="AM74" s="68"/>
      <c r="AO74" s="35"/>
      <c r="AR74" s="35"/>
      <c r="AS74" s="35"/>
      <c r="AT74" s="35"/>
      <c r="AV74" s="68"/>
    </row>
    <row r="75" spans="1:79" s="1" customFormat="1" x14ac:dyDescent="0.2">
      <c r="A75" s="171"/>
      <c r="B75" s="7"/>
      <c r="C75" s="7"/>
      <c r="D75" s="7"/>
      <c r="E75" s="7"/>
      <c r="F75" s="7"/>
      <c r="G75" s="108"/>
      <c r="H75" s="108"/>
      <c r="I75" s="108"/>
      <c r="J75" s="7"/>
      <c r="K75" s="7"/>
      <c r="L75" s="7"/>
      <c r="M75" s="28"/>
      <c r="N75" s="28"/>
      <c r="O75" s="157"/>
      <c r="P75" s="6"/>
      <c r="Q75" s="6"/>
      <c r="R75" s="7"/>
      <c r="S75" s="7"/>
      <c r="T75" s="7"/>
      <c r="U75" s="7"/>
      <c r="V75" s="7"/>
      <c r="W75" s="7"/>
      <c r="X75" s="7"/>
      <c r="Y75" s="7"/>
      <c r="AE75" s="68"/>
      <c r="AI75" s="68"/>
      <c r="AJ75" s="49"/>
      <c r="AM75" s="68"/>
      <c r="AO75" s="35"/>
      <c r="AR75" s="35"/>
      <c r="AS75" s="35"/>
      <c r="AT75" s="35"/>
      <c r="AV75" s="68"/>
    </row>
    <row r="76" spans="1:79" s="6" customFormat="1" ht="94.5" thickBot="1" x14ac:dyDescent="0.25">
      <c r="A76" s="366">
        <v>23</v>
      </c>
      <c r="B76" s="367" t="s">
        <v>347</v>
      </c>
      <c r="C76" s="366" t="s">
        <v>348</v>
      </c>
      <c r="D76" s="368" t="s">
        <v>331</v>
      </c>
      <c r="E76" s="369"/>
      <c r="F76" s="370"/>
      <c r="G76" s="377" t="s">
        <v>349</v>
      </c>
      <c r="H76" s="369" t="s">
        <v>350</v>
      </c>
      <c r="I76" s="372" t="s">
        <v>299</v>
      </c>
      <c r="J76" s="374" t="s">
        <v>154</v>
      </c>
      <c r="K76" s="373">
        <v>0.85416666666666663</v>
      </c>
      <c r="L76" s="369" t="s">
        <v>334</v>
      </c>
      <c r="M76" s="369" t="s">
        <v>156</v>
      </c>
      <c r="N76" s="369" t="s">
        <v>351</v>
      </c>
      <c r="O76" s="374" t="s">
        <v>352</v>
      </c>
      <c r="P76" s="377"/>
      <c r="Q76" s="377"/>
      <c r="R76" s="366" t="s">
        <v>353</v>
      </c>
      <c r="S76" s="379"/>
      <c r="T76" s="379"/>
      <c r="U76" s="366"/>
      <c r="V76" s="378">
        <v>43508.720138888886</v>
      </c>
      <c r="W76" s="367" t="s">
        <v>70</v>
      </c>
      <c r="X76" s="366"/>
      <c r="Y76" s="366"/>
      <c r="Z76" s="1"/>
      <c r="AA76" s="1"/>
      <c r="AB76" s="1"/>
      <c r="AC76" s="1"/>
      <c r="AD76" s="1"/>
      <c r="AE76" s="68"/>
      <c r="AF76" s="1"/>
      <c r="AG76" s="1"/>
      <c r="AH76" s="1"/>
      <c r="AI76" s="68"/>
      <c r="AJ76" s="49"/>
      <c r="AK76" s="1"/>
      <c r="AL76" s="1"/>
      <c r="AM76" s="68"/>
      <c r="AN76" s="1"/>
      <c r="AO76" s="35"/>
      <c r="AP76" s="1"/>
      <c r="AQ76" s="1"/>
      <c r="AR76" s="35"/>
      <c r="AS76" s="35"/>
      <c r="AT76" s="35"/>
      <c r="AU76" s="1"/>
      <c r="AV76" s="68"/>
      <c r="AW76" s="1"/>
      <c r="AX76" s="1"/>
      <c r="AY76" s="1"/>
      <c r="AZ76" s="1"/>
      <c r="BD76" s="1"/>
      <c r="BH76" s="1"/>
      <c r="BI76" s="1"/>
      <c r="BM76" s="1"/>
      <c r="BN76" s="1"/>
      <c r="BR76" s="1"/>
      <c r="BV76" s="1"/>
      <c r="BW76" s="1"/>
      <c r="CA76" s="1"/>
    </row>
    <row r="77" spans="1:79" s="3" customFormat="1" ht="18.75" x14ac:dyDescent="0.2">
      <c r="A77" s="366"/>
      <c r="B77" s="380"/>
      <c r="C77" s="380"/>
      <c r="D77" s="366"/>
      <c r="E77" s="380"/>
      <c r="F77" s="380"/>
      <c r="G77" s="366"/>
      <c r="H77" s="380"/>
      <c r="I77" s="385"/>
      <c r="J77" s="381"/>
      <c r="K77" s="380"/>
      <c r="L77" s="380"/>
      <c r="M77" s="380"/>
      <c r="N77" s="380"/>
      <c r="O77" s="386"/>
      <c r="P77" s="366"/>
      <c r="Q77" s="366"/>
      <c r="R77" s="366"/>
      <c r="S77" s="382"/>
      <c r="T77" s="382"/>
      <c r="U77" s="382"/>
      <c r="V77" s="382"/>
      <c r="W77" s="366"/>
      <c r="X77" s="366"/>
      <c r="Y77" s="366"/>
      <c r="AE77" s="70"/>
      <c r="AI77" s="70"/>
      <c r="AJ77" s="47"/>
      <c r="AM77" s="70"/>
      <c r="AO77" s="34"/>
      <c r="AR77" s="34"/>
      <c r="AS77" s="34"/>
      <c r="AT77" s="34"/>
      <c r="AV77" s="70"/>
    </row>
    <row r="78" spans="1:79" ht="18.75" x14ac:dyDescent="0.2">
      <c r="A78" s="366"/>
      <c r="B78" s="366"/>
      <c r="C78" s="366"/>
      <c r="D78" s="366"/>
      <c r="E78" s="366"/>
      <c r="F78" s="366"/>
      <c r="G78" s="371"/>
      <c r="H78" s="371"/>
      <c r="I78" s="371"/>
      <c r="J78" s="366"/>
      <c r="K78" s="366"/>
      <c r="L78" s="366"/>
      <c r="M78" s="383"/>
      <c r="N78" s="383"/>
      <c r="O78" s="377"/>
      <c r="P78" s="366"/>
      <c r="Q78" s="366"/>
      <c r="R78" s="366"/>
      <c r="S78" s="366"/>
      <c r="T78" s="366"/>
      <c r="U78" s="366"/>
      <c r="V78" s="366"/>
      <c r="W78" s="366"/>
      <c r="X78" s="366"/>
      <c r="Y78" s="366"/>
      <c r="Z78" s="1"/>
      <c r="AA78" s="1"/>
      <c r="AB78" s="1"/>
      <c r="AC78" s="1"/>
      <c r="AD78" s="1"/>
      <c r="AH78" s="1"/>
      <c r="AL78" s="1"/>
      <c r="AP78" s="1"/>
      <c r="AU78" s="1"/>
      <c r="AY78" s="1"/>
      <c r="AZ78" s="1"/>
      <c r="BD78" s="1"/>
      <c r="BH78" s="1"/>
      <c r="BI78" s="1"/>
      <c r="BM78" s="1"/>
      <c r="BN78" s="1"/>
      <c r="BR78" s="1"/>
      <c r="BV78" s="1"/>
      <c r="BW78" s="1"/>
      <c r="CA78" s="1"/>
    </row>
    <row r="79" spans="1:79" x14ac:dyDescent="0.2">
      <c r="A79" s="171"/>
      <c r="B79" s="7"/>
      <c r="C79" s="7"/>
      <c r="D79" s="7"/>
      <c r="E79" s="7"/>
      <c r="F79" s="7"/>
      <c r="G79" s="108"/>
      <c r="H79" s="108"/>
      <c r="I79" s="108"/>
      <c r="J79" s="7"/>
      <c r="K79" s="7"/>
      <c r="L79" s="7"/>
      <c r="M79" s="28"/>
      <c r="N79" s="28"/>
      <c r="O79" s="157"/>
      <c r="P79" s="6"/>
      <c r="Q79" s="6"/>
      <c r="R79" s="7"/>
      <c r="S79" s="7"/>
      <c r="T79" s="7"/>
      <c r="U79" s="7"/>
      <c r="V79" s="7"/>
      <c r="W79" s="7"/>
      <c r="X79" s="7"/>
      <c r="Y79" s="7"/>
    </row>
    <row r="80" spans="1:79" ht="94.5" thickBot="1" x14ac:dyDescent="0.25">
      <c r="A80" s="387">
        <v>24</v>
      </c>
      <c r="B80" s="358" t="s">
        <v>366</v>
      </c>
      <c r="C80" s="360" t="s">
        <v>367</v>
      </c>
      <c r="D80" s="359" t="s">
        <v>368</v>
      </c>
      <c r="E80" s="360" t="s">
        <v>369</v>
      </c>
      <c r="F80" s="361"/>
      <c r="G80" s="389" t="s">
        <v>370</v>
      </c>
      <c r="H80" s="360" t="s">
        <v>232</v>
      </c>
      <c r="I80" s="358" t="s">
        <v>173</v>
      </c>
      <c r="J80" s="360" t="s">
        <v>371</v>
      </c>
      <c r="K80" s="396"/>
      <c r="L80" s="362"/>
      <c r="M80" s="358" t="s">
        <v>156</v>
      </c>
      <c r="N80" s="361"/>
      <c r="O80" s="389" t="s">
        <v>372</v>
      </c>
      <c r="P80" s="397"/>
      <c r="Q80" s="397"/>
      <c r="R80" s="387" t="s">
        <v>61</v>
      </c>
      <c r="S80" s="391">
        <v>63.27</v>
      </c>
      <c r="T80" s="391">
        <v>1.73</v>
      </c>
      <c r="U80" s="387"/>
      <c r="V80" s="403">
        <v>43509.704861111109</v>
      </c>
      <c r="W80" s="404" t="s">
        <v>373</v>
      </c>
      <c r="X80" s="387"/>
      <c r="Y80" s="387"/>
    </row>
    <row r="81" spans="1:79" ht="18.75" x14ac:dyDescent="0.2">
      <c r="A81" s="387"/>
      <c r="B81" s="88"/>
      <c r="C81" s="88"/>
      <c r="D81" s="399"/>
      <c r="E81" s="88"/>
      <c r="F81" s="398"/>
      <c r="G81" s="364"/>
      <c r="H81" s="88"/>
      <c r="I81" s="88"/>
      <c r="J81" s="88"/>
      <c r="K81" s="398"/>
      <c r="L81" s="387"/>
      <c r="M81" s="88"/>
      <c r="N81" s="398"/>
      <c r="O81" s="401"/>
      <c r="P81" s="387"/>
      <c r="Q81" s="387"/>
      <c r="R81" s="387"/>
      <c r="S81" s="402"/>
      <c r="T81" s="402"/>
      <c r="U81" s="402"/>
      <c r="V81" s="402"/>
      <c r="W81" s="387"/>
      <c r="X81" s="387"/>
      <c r="Y81" s="387"/>
    </row>
    <row r="82" spans="1:79" x14ac:dyDescent="0.2">
      <c r="A82" s="172"/>
      <c r="B82" s="7"/>
      <c r="C82" s="7"/>
      <c r="D82" s="7"/>
      <c r="E82" s="7"/>
      <c r="F82" s="7"/>
      <c r="G82" s="108"/>
      <c r="H82" s="108"/>
      <c r="I82" s="108"/>
      <c r="J82" s="7"/>
      <c r="K82" s="7"/>
      <c r="L82" s="7"/>
      <c r="M82" s="28"/>
      <c r="N82" s="28"/>
      <c r="O82" s="15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79" ht="94.5" thickBot="1" x14ac:dyDescent="0.25">
      <c r="A83" s="387">
        <v>25</v>
      </c>
      <c r="B83" s="358" t="s">
        <v>375</v>
      </c>
      <c r="C83" s="404" t="s">
        <v>376</v>
      </c>
      <c r="D83" s="359" t="s">
        <v>377</v>
      </c>
      <c r="E83" s="360" t="s">
        <v>378</v>
      </c>
      <c r="F83" s="361"/>
      <c r="G83" s="400" t="s">
        <v>379</v>
      </c>
      <c r="H83" s="362" t="s">
        <v>380</v>
      </c>
      <c r="I83" s="358" t="s">
        <v>173</v>
      </c>
      <c r="J83" s="360" t="s">
        <v>371</v>
      </c>
      <c r="K83" s="363">
        <v>0.70833333333333337</v>
      </c>
      <c r="L83" s="360" t="s">
        <v>381</v>
      </c>
      <c r="M83" s="358" t="s">
        <v>185</v>
      </c>
      <c r="N83" s="365"/>
      <c r="O83" s="362"/>
      <c r="P83" s="364"/>
      <c r="Q83" s="364"/>
      <c r="R83" s="387" t="s">
        <v>62</v>
      </c>
      <c r="S83" s="391">
        <v>65</v>
      </c>
      <c r="T83" s="391"/>
      <c r="U83" s="387" t="s">
        <v>382</v>
      </c>
      <c r="V83" s="403">
        <v>43509.720138888886</v>
      </c>
      <c r="W83" s="362" t="s">
        <v>70</v>
      </c>
      <c r="X83" s="387" t="s">
        <v>409</v>
      </c>
      <c r="Y83" s="387"/>
    </row>
    <row r="84" spans="1:79" x14ac:dyDescent="0.2">
      <c r="B84" s="88"/>
      <c r="C84" s="1"/>
      <c r="D84" s="1"/>
      <c r="E84" s="88"/>
      <c r="F84" s="88"/>
      <c r="G84" s="104"/>
      <c r="H84" s="88"/>
      <c r="I84" s="88"/>
      <c r="J84" s="88"/>
      <c r="K84" s="88"/>
      <c r="L84" s="88"/>
      <c r="M84" s="88"/>
      <c r="N84" s="88"/>
      <c r="O84" s="161"/>
      <c r="P84" s="1"/>
      <c r="Q84" s="1"/>
      <c r="R84" s="1"/>
      <c r="S84" s="5"/>
      <c r="T84" s="5"/>
      <c r="U84" s="5"/>
      <c r="V84" s="5"/>
    </row>
    <row r="85" spans="1:79" x14ac:dyDescent="0.2">
      <c r="A85" s="172"/>
      <c r="B85" s="7"/>
      <c r="C85" s="7"/>
      <c r="D85" s="7"/>
      <c r="E85" s="7"/>
      <c r="F85" s="7"/>
      <c r="G85" s="7"/>
      <c r="H85" s="108"/>
      <c r="I85" s="108"/>
      <c r="J85" s="7"/>
      <c r="K85" s="7"/>
      <c r="L85" s="7"/>
      <c r="M85" s="28"/>
      <c r="N85" s="28"/>
      <c r="O85" s="162"/>
      <c r="P85" s="6"/>
      <c r="Q85" s="6"/>
      <c r="R85" s="7"/>
      <c r="S85" s="7"/>
      <c r="T85" s="7"/>
      <c r="U85" s="7"/>
      <c r="V85" s="7"/>
      <c r="W85" s="7"/>
      <c r="X85" s="7"/>
      <c r="Y85" s="7"/>
    </row>
    <row r="86" spans="1:79" ht="225.75" thickBot="1" x14ac:dyDescent="0.25">
      <c r="A86" s="350">
        <v>26</v>
      </c>
      <c r="B86" s="406" t="s">
        <v>384</v>
      </c>
      <c r="C86" s="407" t="s">
        <v>385</v>
      </c>
      <c r="D86" s="408" t="s">
        <v>386</v>
      </c>
      <c r="E86" s="407" t="s">
        <v>387</v>
      </c>
      <c r="F86" s="409"/>
      <c r="G86" s="356" t="s">
        <v>388</v>
      </c>
      <c r="H86" s="410" t="s">
        <v>389</v>
      </c>
      <c r="I86" s="406" t="s">
        <v>173</v>
      </c>
      <c r="J86" s="407" t="s">
        <v>166</v>
      </c>
      <c r="K86" s="411"/>
      <c r="L86" s="410" t="s">
        <v>391</v>
      </c>
      <c r="M86" s="406" t="s">
        <v>156</v>
      </c>
      <c r="N86" s="409" t="s">
        <v>390</v>
      </c>
      <c r="O86" s="356" t="s">
        <v>392</v>
      </c>
      <c r="P86" s="412"/>
      <c r="Q86" s="412"/>
      <c r="R86" s="350" t="s">
        <v>61</v>
      </c>
      <c r="S86" s="413">
        <v>63.27</v>
      </c>
      <c r="T86" s="413">
        <v>1.73</v>
      </c>
      <c r="U86" s="410" t="s">
        <v>71</v>
      </c>
      <c r="V86" s="414">
        <v>43509.739583333336</v>
      </c>
      <c r="W86" s="415" t="s">
        <v>418</v>
      </c>
      <c r="X86" s="350"/>
      <c r="Y86" s="350"/>
    </row>
    <row r="87" spans="1:79" x14ac:dyDescent="0.2">
      <c r="B87" s="88"/>
      <c r="C87" s="88"/>
      <c r="D87" s="1"/>
      <c r="E87" s="88"/>
      <c r="F87" s="88"/>
      <c r="G87" s="32"/>
      <c r="H87" s="88"/>
      <c r="I87" s="88"/>
      <c r="J87" s="88"/>
      <c r="K87" s="88"/>
      <c r="L87" s="1"/>
      <c r="M87" s="88"/>
      <c r="N87" s="88"/>
      <c r="P87" s="82"/>
      <c r="Q87" s="82"/>
      <c r="R87" s="1"/>
      <c r="S87" s="1"/>
      <c r="T87" s="1"/>
      <c r="U87" s="1"/>
      <c r="V87" s="1"/>
    </row>
    <row r="88" spans="1:79" x14ac:dyDescent="0.2">
      <c r="A88" s="171"/>
      <c r="B88" s="7"/>
      <c r="C88" s="7"/>
      <c r="D88" s="7"/>
      <c r="E88" s="7"/>
      <c r="F88" s="7"/>
      <c r="G88" s="7"/>
      <c r="H88" s="108"/>
      <c r="I88" s="108"/>
      <c r="J88" s="7"/>
      <c r="K88" s="7"/>
      <c r="L88" s="7"/>
      <c r="M88" s="28"/>
      <c r="N88" s="28"/>
      <c r="O88" s="162"/>
      <c r="P88" s="7"/>
      <c r="Q88" s="7"/>
      <c r="R88" s="7"/>
      <c r="S88" s="7"/>
      <c r="T88" s="7"/>
      <c r="U88" s="7"/>
      <c r="V88" s="7"/>
      <c r="W88" s="28"/>
      <c r="X88" s="28"/>
      <c r="Y88" s="28"/>
    </row>
    <row r="89" spans="1:79" ht="94.5" thickBot="1" x14ac:dyDescent="0.25">
      <c r="A89" s="387">
        <v>27</v>
      </c>
      <c r="B89" s="358" t="s">
        <v>393</v>
      </c>
      <c r="C89" s="362"/>
      <c r="D89" s="416" t="s">
        <v>394</v>
      </c>
      <c r="E89" s="360" t="s">
        <v>395</v>
      </c>
      <c r="F89" s="364"/>
      <c r="G89" s="401" t="s">
        <v>396</v>
      </c>
      <c r="H89" s="404" t="s">
        <v>257</v>
      </c>
      <c r="I89" s="358" t="s">
        <v>399</v>
      </c>
      <c r="J89" s="360" t="s">
        <v>183</v>
      </c>
      <c r="K89" s="396"/>
      <c r="L89" s="364"/>
      <c r="M89" s="358" t="s">
        <v>411</v>
      </c>
      <c r="N89" s="358" t="s">
        <v>397</v>
      </c>
      <c r="O89" s="401"/>
      <c r="P89" s="401"/>
      <c r="Q89" s="401"/>
      <c r="R89" s="387" t="s">
        <v>64</v>
      </c>
      <c r="S89" s="391"/>
      <c r="T89" s="391"/>
      <c r="U89" s="387"/>
      <c r="V89" s="392"/>
      <c r="W89" s="360" t="s">
        <v>398</v>
      </c>
      <c r="X89" s="387"/>
      <c r="Y89" s="387"/>
    </row>
    <row r="90" spans="1:79" x14ac:dyDescent="0.2">
      <c r="B90" s="88"/>
      <c r="C90" s="88"/>
      <c r="D90" s="88"/>
      <c r="E90" s="88"/>
      <c r="F90" s="82"/>
      <c r="H90" s="88"/>
      <c r="I90" s="88"/>
      <c r="J90" s="88"/>
      <c r="K90" s="88"/>
      <c r="L90" s="82"/>
      <c r="M90" s="88"/>
      <c r="N90" s="88"/>
      <c r="S90" s="1"/>
      <c r="T90" s="1"/>
      <c r="U90" s="1"/>
      <c r="V90" s="1"/>
    </row>
    <row r="91" spans="1:79" x14ac:dyDescent="0.2">
      <c r="A91" s="172"/>
      <c r="B91" s="7"/>
      <c r="C91" s="7"/>
      <c r="D91" s="7"/>
      <c r="E91" s="7"/>
      <c r="F91" s="7"/>
      <c r="G91" s="7"/>
      <c r="H91" s="108"/>
      <c r="I91" s="108"/>
      <c r="J91" s="7"/>
      <c r="K91" s="7"/>
      <c r="L91" s="7"/>
      <c r="M91" s="28"/>
      <c r="N91" s="28"/>
      <c r="O91" s="162"/>
      <c r="P91" s="7"/>
      <c r="Q91" s="7"/>
      <c r="R91" s="7"/>
      <c r="S91" s="7"/>
      <c r="T91" s="7"/>
      <c r="U91" s="7"/>
      <c r="V91" s="7"/>
      <c r="W91" s="28"/>
      <c r="X91" s="28"/>
      <c r="Y91" s="28"/>
    </row>
    <row r="92" spans="1:79" s="7" customFormat="1" ht="113.25" thickBot="1" x14ac:dyDescent="0.25">
      <c r="A92" s="387">
        <v>28</v>
      </c>
      <c r="B92" s="358" t="s">
        <v>401</v>
      </c>
      <c r="C92" s="362"/>
      <c r="D92" s="359" t="s">
        <v>402</v>
      </c>
      <c r="E92" s="360" t="s">
        <v>297</v>
      </c>
      <c r="F92" s="361"/>
      <c r="G92" s="401" t="s">
        <v>403</v>
      </c>
      <c r="H92" s="362" t="s">
        <v>404</v>
      </c>
      <c r="I92" s="358" t="s">
        <v>173</v>
      </c>
      <c r="J92" s="360" t="s">
        <v>154</v>
      </c>
      <c r="K92" s="363">
        <v>0.79166666666666663</v>
      </c>
      <c r="L92" s="360" t="s">
        <v>300</v>
      </c>
      <c r="M92" s="360" t="s">
        <v>168</v>
      </c>
      <c r="N92" s="360" t="s">
        <v>405</v>
      </c>
      <c r="O92" s="417" t="s">
        <v>406</v>
      </c>
      <c r="P92" s="418"/>
      <c r="Q92" s="418"/>
      <c r="R92" s="387" t="s">
        <v>61</v>
      </c>
      <c r="S92" s="391"/>
      <c r="T92" s="391"/>
      <c r="U92" s="387"/>
      <c r="V92" s="387"/>
      <c r="W92" s="364"/>
      <c r="X92" s="387"/>
      <c r="Y92" s="387"/>
      <c r="Z92"/>
      <c r="AA92"/>
      <c r="AB92"/>
      <c r="AC92"/>
      <c r="AD92"/>
      <c r="AE92" s="69"/>
      <c r="AF92"/>
      <c r="AG92"/>
      <c r="AH92"/>
      <c r="AI92" s="69"/>
      <c r="AJ92" s="48"/>
      <c r="AK92"/>
      <c r="AL92"/>
      <c r="AM92" s="69"/>
      <c r="AN92"/>
      <c r="AO92" s="36"/>
      <c r="AP92"/>
      <c r="AQ92"/>
      <c r="AR92" s="36"/>
      <c r="AS92" s="36"/>
      <c r="AT92" s="36"/>
      <c r="AU92"/>
      <c r="AV92" s="69"/>
      <c r="AW92"/>
      <c r="AX92"/>
      <c r="AY92"/>
      <c r="AZ92"/>
      <c r="BD92"/>
      <c r="BH92"/>
      <c r="BI92"/>
      <c r="BM92"/>
      <c r="BN92"/>
      <c r="BR92"/>
      <c r="BV92"/>
      <c r="BW92"/>
      <c r="CA92"/>
    </row>
    <row r="93" spans="1:79" x14ac:dyDescent="0.2">
      <c r="B93" s="88"/>
      <c r="C93" s="88"/>
      <c r="D93" s="1"/>
      <c r="E93" s="88"/>
      <c r="F93" s="88"/>
      <c r="G93" s="1"/>
      <c r="H93" s="88"/>
      <c r="I93" s="88"/>
      <c r="J93" s="88"/>
      <c r="K93" s="88"/>
      <c r="L93" s="88"/>
      <c r="M93" s="88"/>
      <c r="N93" s="88"/>
      <c r="O93" s="164"/>
      <c r="P93" s="1"/>
      <c r="Q93" s="1"/>
      <c r="R93" s="1"/>
      <c r="S93" s="1"/>
      <c r="T93" s="1"/>
      <c r="U93" s="1"/>
      <c r="V93" s="1"/>
    </row>
    <row r="94" spans="1:79" s="7" customFormat="1" x14ac:dyDescent="0.2">
      <c r="A94" s="171"/>
      <c r="B94" s="6"/>
      <c r="C94" s="6"/>
      <c r="D94" s="6"/>
      <c r="E94" s="6"/>
      <c r="F94" s="6"/>
      <c r="G94" s="6"/>
      <c r="H94" s="107"/>
      <c r="I94" s="107"/>
      <c r="J94" s="6"/>
      <c r="K94" s="6"/>
      <c r="L94" s="6"/>
      <c r="M94" s="26"/>
      <c r="N94" s="26"/>
      <c r="O94" s="165"/>
      <c r="P94" s="6"/>
      <c r="Q94" s="6"/>
      <c r="R94" s="6"/>
      <c r="S94" s="6"/>
      <c r="T94" s="6"/>
      <c r="U94" s="6"/>
      <c r="V94" s="6"/>
      <c r="W94" s="28"/>
      <c r="X94" s="28"/>
      <c r="Y94" s="28"/>
      <c r="Z94"/>
      <c r="AA94"/>
      <c r="AB94"/>
      <c r="AC94"/>
      <c r="AD94"/>
      <c r="AE94" s="69"/>
      <c r="AF94"/>
      <c r="AG94"/>
      <c r="AH94"/>
      <c r="AI94" s="69"/>
      <c r="AJ94" s="48"/>
      <c r="AK94"/>
      <c r="AL94"/>
      <c r="AM94" s="69"/>
      <c r="AN94"/>
      <c r="AO94" s="36"/>
      <c r="AP94"/>
      <c r="AQ94"/>
      <c r="AR94" s="36"/>
      <c r="AS94" s="36"/>
      <c r="AT94" s="36"/>
      <c r="AU94"/>
      <c r="AV94" s="69"/>
      <c r="AW94"/>
      <c r="AX94"/>
      <c r="AY94"/>
      <c r="AZ94"/>
      <c r="BD94"/>
      <c r="BH94"/>
      <c r="BI94"/>
      <c r="BM94"/>
      <c r="BN94"/>
      <c r="BR94"/>
      <c r="BV94"/>
      <c r="BW94"/>
      <c r="CA94"/>
    </row>
    <row r="95" spans="1:79" s="7" customFormat="1" x14ac:dyDescent="0.2">
      <c r="A95" s="171"/>
      <c r="B95" s="6"/>
      <c r="C95" s="6"/>
      <c r="D95" s="6"/>
      <c r="E95" s="6"/>
      <c r="F95" s="6"/>
      <c r="G95" s="6"/>
      <c r="H95" s="107"/>
      <c r="I95" s="107"/>
      <c r="J95" s="6"/>
      <c r="K95" s="6"/>
      <c r="L95" s="6"/>
      <c r="M95" s="26"/>
      <c r="N95" s="26"/>
      <c r="O95" s="162"/>
      <c r="P95" s="6"/>
      <c r="Q95" s="6"/>
      <c r="R95" s="6"/>
      <c r="S95" s="6"/>
      <c r="T95" s="6"/>
      <c r="U95" s="6"/>
      <c r="V95" s="6"/>
      <c r="W95" s="28"/>
      <c r="X95" s="28"/>
      <c r="Y95" s="28"/>
      <c r="Z95"/>
      <c r="AA95"/>
      <c r="AB95"/>
      <c r="AC95"/>
      <c r="AD95"/>
      <c r="AE95" s="69"/>
      <c r="AF95"/>
      <c r="AG95"/>
      <c r="AH95"/>
      <c r="AI95" s="69"/>
      <c r="AJ95" s="48"/>
      <c r="AK95"/>
      <c r="AL95"/>
      <c r="AM95" s="69"/>
      <c r="AN95"/>
      <c r="AO95" s="36"/>
      <c r="AP95"/>
      <c r="AQ95"/>
      <c r="AR95" s="36"/>
      <c r="AS95" s="36"/>
      <c r="AT95" s="36"/>
      <c r="AU95"/>
      <c r="AV95" s="69"/>
      <c r="AW95"/>
      <c r="AX95"/>
      <c r="AY95"/>
      <c r="AZ95"/>
      <c r="BD95"/>
      <c r="BH95"/>
      <c r="BI95"/>
      <c r="BM95"/>
      <c r="BN95"/>
      <c r="BR95"/>
      <c r="BV95"/>
      <c r="BW95"/>
      <c r="CA95"/>
    </row>
    <row r="96" spans="1:79" ht="15.75" thickBot="1" x14ac:dyDescent="0.25">
      <c r="B96" s="99"/>
      <c r="C96" s="93"/>
      <c r="D96" s="83"/>
      <c r="E96" s="100"/>
      <c r="F96" s="95"/>
      <c r="G96" s="18"/>
      <c r="H96" s="93"/>
      <c r="I96" s="99"/>
      <c r="J96" s="100"/>
      <c r="K96" s="101"/>
      <c r="L96" s="93"/>
      <c r="M96" s="100"/>
      <c r="N96" s="100"/>
      <c r="O96" s="166"/>
      <c r="P96" s="95"/>
      <c r="Q96" s="95"/>
      <c r="R96" s="18"/>
      <c r="S96" s="66"/>
      <c r="T96" s="5"/>
      <c r="U96" s="5"/>
      <c r="V96" s="44"/>
      <c r="W96" s="99"/>
    </row>
    <row r="97" spans="1:79" x14ac:dyDescent="0.2">
      <c r="B97" s="88"/>
      <c r="C97" s="1"/>
      <c r="D97" s="1"/>
      <c r="E97" s="88"/>
      <c r="F97" s="88"/>
      <c r="G97" s="1"/>
      <c r="H97" s="104"/>
      <c r="I97" s="88"/>
      <c r="J97" s="88"/>
      <c r="K97" s="88"/>
      <c r="L97" s="1"/>
      <c r="M97" s="88"/>
      <c r="N97" s="88"/>
      <c r="P97" s="88"/>
      <c r="Q97" s="88"/>
      <c r="R97" s="1"/>
      <c r="S97" s="1"/>
      <c r="T97" s="1"/>
      <c r="U97" s="1"/>
      <c r="V97" s="1"/>
    </row>
    <row r="98" spans="1:79" x14ac:dyDescent="0.2">
      <c r="A98" s="172"/>
      <c r="B98" s="77"/>
      <c r="C98" s="77"/>
      <c r="D98" s="77"/>
      <c r="E98" s="77"/>
      <c r="F98" s="77"/>
      <c r="G98" s="77"/>
      <c r="H98" s="77"/>
      <c r="I98" s="131"/>
      <c r="J98" s="77"/>
      <c r="K98" s="77"/>
      <c r="L98" s="77"/>
      <c r="M98" s="78"/>
      <c r="N98" s="78"/>
      <c r="O98" s="162"/>
      <c r="P98" s="77"/>
      <c r="Q98" s="77"/>
      <c r="R98" s="77"/>
      <c r="S98" s="77"/>
      <c r="T98" s="77"/>
      <c r="U98" s="77"/>
      <c r="V98" s="77"/>
      <c r="W98" s="52"/>
      <c r="X98" s="52"/>
      <c r="Y98" s="52"/>
    </row>
    <row r="99" spans="1:79" ht="16.5" thickBot="1" x14ac:dyDescent="0.3">
      <c r="B99" s="99"/>
      <c r="C99" s="100"/>
      <c r="D99" s="83"/>
      <c r="E99" s="100"/>
      <c r="F99" s="95"/>
      <c r="G99" s="104"/>
      <c r="H99" s="93"/>
      <c r="I99" s="99"/>
      <c r="J99" s="100"/>
      <c r="K99" s="101"/>
      <c r="L99" s="100"/>
      <c r="M99" s="100"/>
      <c r="N99" s="95"/>
      <c r="O99" s="124"/>
      <c r="P99" s="93"/>
      <c r="Q99" s="93"/>
      <c r="R99" s="81"/>
      <c r="S99" s="97"/>
      <c r="T99" s="97"/>
      <c r="U99" s="1"/>
      <c r="V99" s="1"/>
      <c r="W99" s="99"/>
    </row>
    <row r="100" spans="1:79" x14ac:dyDescent="0.2">
      <c r="B100" s="88"/>
      <c r="C100" s="88"/>
      <c r="D100" s="1"/>
      <c r="E100" s="88"/>
      <c r="F100" s="88"/>
      <c r="G100" s="1"/>
      <c r="H100" s="1"/>
      <c r="I100" s="88"/>
      <c r="J100" s="88"/>
      <c r="K100" s="88"/>
      <c r="L100" s="1"/>
      <c r="M100" s="88"/>
      <c r="N100" s="88"/>
      <c r="P100" s="1"/>
      <c r="Q100" s="1"/>
      <c r="S100" s="63"/>
      <c r="T100" s="63"/>
      <c r="U100" s="1"/>
      <c r="V100" s="1"/>
    </row>
    <row r="101" spans="1:79" x14ac:dyDescent="0.2">
      <c r="A101" s="172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8"/>
      <c r="N101" s="78"/>
      <c r="O101" s="162"/>
      <c r="P101" s="77"/>
      <c r="Q101" s="77"/>
      <c r="R101" s="77"/>
      <c r="S101" s="77"/>
      <c r="T101" s="77"/>
      <c r="U101" s="77"/>
      <c r="V101" s="77"/>
      <c r="W101" s="52"/>
      <c r="X101" s="52"/>
      <c r="Y101" s="52"/>
    </row>
    <row r="102" spans="1:79" ht="15.75" thickBot="1" x14ac:dyDescent="0.25">
      <c r="B102" s="99"/>
      <c r="C102" s="93"/>
      <c r="D102" s="45"/>
      <c r="E102" s="93"/>
      <c r="F102" s="93"/>
      <c r="G102" s="90"/>
      <c r="H102" s="100"/>
      <c r="I102" s="81"/>
      <c r="J102" s="100"/>
      <c r="K102" s="101"/>
      <c r="L102" s="18"/>
      <c r="M102" s="132"/>
      <c r="N102" s="132"/>
      <c r="P102" s="95"/>
      <c r="Q102" s="95"/>
      <c r="R102" s="1"/>
      <c r="S102" s="63"/>
    </row>
    <row r="103" spans="1:79" s="20" customFormat="1" x14ac:dyDescent="0.2">
      <c r="A103" s="168"/>
      <c r="B103" s="88"/>
      <c r="C103" s="17"/>
      <c r="D103" s="17"/>
      <c r="E103" s="4"/>
      <c r="F103" s="4"/>
      <c r="G103" s="94"/>
      <c r="H103" s="17"/>
      <c r="I103" s="17"/>
      <c r="J103" s="17"/>
      <c r="K103" s="17"/>
      <c r="L103" s="4"/>
      <c r="M103" s="17"/>
      <c r="N103" s="17"/>
      <c r="O103" s="160"/>
      <c r="P103" s="3"/>
      <c r="Q103" s="3"/>
      <c r="R103" s="17"/>
      <c r="S103" s="17"/>
      <c r="T103" s="17"/>
      <c r="U103" s="17"/>
      <c r="V103" s="17"/>
      <c r="W103" s="17"/>
      <c r="X103" s="17"/>
      <c r="Y103" s="17"/>
      <c r="Z103" s="19"/>
      <c r="AA103" s="19"/>
      <c r="AB103" s="19"/>
      <c r="AC103" s="19"/>
      <c r="AD103" s="19"/>
      <c r="AE103" s="71"/>
      <c r="AF103" s="19"/>
      <c r="AG103" s="19"/>
      <c r="AH103" s="19"/>
      <c r="AI103" s="71"/>
      <c r="AJ103" s="50"/>
      <c r="AK103" s="19"/>
      <c r="AL103" s="19"/>
      <c r="AM103" s="71"/>
      <c r="AN103" s="19"/>
      <c r="AO103" s="38"/>
      <c r="AP103" s="19"/>
      <c r="AQ103" s="19"/>
      <c r="AR103" s="38"/>
      <c r="AS103" s="38"/>
      <c r="AT103" s="38"/>
      <c r="AU103" s="19"/>
      <c r="AV103" s="71"/>
      <c r="AW103" s="19"/>
      <c r="AX103" s="19"/>
      <c r="AY103" s="19"/>
      <c r="AZ103" s="19"/>
      <c r="BD103" s="19"/>
      <c r="BH103" s="19"/>
      <c r="BI103" s="19"/>
      <c r="BM103" s="19"/>
      <c r="BN103" s="19"/>
      <c r="BR103" s="19"/>
      <c r="BV103" s="19"/>
      <c r="BW103" s="19"/>
      <c r="CA103" s="19"/>
    </row>
    <row r="104" spans="1:79" s="7" customFormat="1" x14ac:dyDescent="0.2">
      <c r="A104" s="172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84"/>
      <c r="N104" s="84"/>
      <c r="O104" s="162"/>
      <c r="P104" s="77"/>
      <c r="Q104" s="77"/>
      <c r="R104" s="84"/>
      <c r="S104" s="85"/>
      <c r="T104" s="85"/>
      <c r="U104" s="85"/>
      <c r="V104" s="85"/>
      <c r="W104" s="52"/>
      <c r="X104" s="52"/>
      <c r="Y104" s="52"/>
      <c r="Z104"/>
      <c r="AA104"/>
      <c r="AB104"/>
      <c r="AC104"/>
      <c r="AD104"/>
      <c r="AE104" s="69"/>
      <c r="AF104"/>
      <c r="AG104"/>
      <c r="AH104"/>
      <c r="AI104" s="69"/>
      <c r="AJ104" s="48"/>
      <c r="AK104"/>
      <c r="AL104"/>
      <c r="AM104" s="69"/>
      <c r="AN104"/>
      <c r="AO104" s="36"/>
      <c r="AP104"/>
      <c r="AQ104"/>
      <c r="AR104" s="36"/>
      <c r="AS104" s="36"/>
      <c r="AT104" s="36"/>
      <c r="AU104"/>
      <c r="AV104" s="69"/>
      <c r="AW104"/>
      <c r="AX104"/>
      <c r="AY104"/>
      <c r="AZ104"/>
      <c r="BD104"/>
      <c r="BH104"/>
      <c r="BI104"/>
      <c r="BM104"/>
      <c r="BN104"/>
      <c r="BR104"/>
      <c r="BV104"/>
      <c r="BW104"/>
      <c r="CA104"/>
    </row>
    <row r="105" spans="1:79" ht="15.75" thickBot="1" x14ac:dyDescent="0.25">
      <c r="B105" s="99"/>
      <c r="C105" s="100"/>
      <c r="D105" s="45"/>
      <c r="E105" s="100"/>
      <c r="F105" s="95"/>
      <c r="G105" s="18"/>
      <c r="H105" s="18"/>
      <c r="I105" s="99"/>
      <c r="J105" s="100"/>
      <c r="K105" s="1"/>
      <c r="L105" s="93"/>
      <c r="M105" s="99"/>
      <c r="N105" s="94"/>
      <c r="O105" s="163"/>
      <c r="P105" s="93"/>
      <c r="Q105" s="93"/>
      <c r="R105" s="4"/>
      <c r="S105" s="5"/>
      <c r="T105" s="5"/>
      <c r="U105" s="5"/>
      <c r="V105" s="5"/>
      <c r="W105" s="89"/>
    </row>
    <row r="106" spans="1:79" x14ac:dyDescent="0.2">
      <c r="B106" s="88"/>
      <c r="C106" s="88"/>
      <c r="D106" s="1"/>
      <c r="E106" s="88"/>
      <c r="F106" s="88"/>
      <c r="G106" s="1"/>
      <c r="H106" s="1"/>
      <c r="I106" s="88"/>
      <c r="J106" s="88"/>
      <c r="K106" s="1"/>
      <c r="L106" s="1"/>
      <c r="M106" s="88"/>
      <c r="N106" s="88"/>
      <c r="P106" s="1"/>
      <c r="Q106" s="1"/>
      <c r="R106" s="17"/>
      <c r="S106" s="1"/>
      <c r="T106" s="1"/>
      <c r="U106" s="1"/>
      <c r="V106" s="1"/>
    </row>
    <row r="107" spans="1:79" s="7" customFormat="1" x14ac:dyDescent="0.2">
      <c r="A107" s="172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84"/>
      <c r="N107" s="84"/>
      <c r="O107" s="162"/>
      <c r="P107" s="77"/>
      <c r="Q107" s="77"/>
      <c r="R107" s="84"/>
      <c r="S107" s="85"/>
      <c r="T107" s="85"/>
      <c r="U107" s="85"/>
      <c r="V107" s="85"/>
      <c r="W107" s="52"/>
      <c r="X107" s="52"/>
      <c r="Y107" s="52"/>
      <c r="Z107"/>
      <c r="AA107"/>
      <c r="AB107"/>
      <c r="AC107"/>
      <c r="AD107"/>
      <c r="AE107" s="69"/>
      <c r="AF107"/>
      <c r="AG107"/>
      <c r="AH107"/>
      <c r="AI107" s="69"/>
      <c r="AJ107" s="48"/>
      <c r="AK107"/>
      <c r="AL107"/>
      <c r="AM107" s="69"/>
      <c r="AN107"/>
      <c r="AO107" s="36"/>
      <c r="AP107"/>
      <c r="AQ107"/>
      <c r="AR107" s="36"/>
      <c r="AS107" s="36"/>
      <c r="AT107" s="36"/>
      <c r="AU107"/>
      <c r="AV107" s="69"/>
      <c r="AW107"/>
      <c r="AX107"/>
      <c r="AY107"/>
      <c r="AZ107"/>
      <c r="BD107"/>
      <c r="BH107"/>
      <c r="BI107"/>
      <c r="BM107"/>
      <c r="BN107"/>
      <c r="BR107"/>
      <c r="BV107"/>
      <c r="BW107"/>
      <c r="CA107"/>
    </row>
    <row r="108" spans="1:79" ht="15.75" thickBot="1" x14ac:dyDescent="0.25">
      <c r="B108" s="99"/>
      <c r="C108" s="100"/>
      <c r="D108" s="45"/>
      <c r="E108" s="100"/>
      <c r="F108" s="95"/>
      <c r="G108" s="90"/>
      <c r="H108" s="144"/>
      <c r="I108" s="100"/>
      <c r="J108" s="93"/>
      <c r="K108" s="101"/>
      <c r="L108" s="100"/>
      <c r="M108" s="93"/>
      <c r="N108" s="93"/>
      <c r="P108" s="124"/>
      <c r="Q108" s="124"/>
      <c r="R108" s="81"/>
      <c r="S108" s="63"/>
      <c r="W108" s="81"/>
    </row>
    <row r="109" spans="1:79" x14ac:dyDescent="0.2">
      <c r="B109" s="94"/>
      <c r="C109" s="95"/>
      <c r="D109" s="1"/>
      <c r="E109" s="88"/>
      <c r="F109" s="88"/>
      <c r="G109" s="94"/>
      <c r="H109" s="1"/>
      <c r="I109" s="1"/>
      <c r="J109" s="1"/>
      <c r="K109" s="1"/>
      <c r="L109" s="1"/>
      <c r="M109" s="25"/>
      <c r="N109" s="25"/>
      <c r="P109" s="1"/>
      <c r="Q109" s="1"/>
      <c r="R109" s="17"/>
      <c r="S109" s="1"/>
      <c r="T109" s="1"/>
      <c r="U109" s="1"/>
      <c r="V109" s="1"/>
    </row>
    <row r="110" spans="1:79" x14ac:dyDescent="0.2">
      <c r="A110" s="172"/>
      <c r="B110" s="21"/>
      <c r="C110" s="21"/>
      <c r="D110" s="77"/>
      <c r="E110" s="77"/>
      <c r="F110" s="77"/>
      <c r="G110" s="77"/>
      <c r="H110" s="77"/>
      <c r="I110" s="77"/>
      <c r="J110" s="77"/>
      <c r="K110" s="77"/>
      <c r="L110" s="77"/>
      <c r="M110" s="78"/>
      <c r="N110" s="78"/>
      <c r="O110" s="162"/>
      <c r="P110" s="77"/>
      <c r="Q110" s="77"/>
      <c r="R110" s="84"/>
      <c r="S110" s="52"/>
      <c r="T110" s="52"/>
      <c r="W110" s="52"/>
      <c r="X110" s="52"/>
      <c r="Y110" s="52"/>
    </row>
    <row r="111" spans="1:79" ht="15.75" thickBot="1" x14ac:dyDescent="0.25">
      <c r="B111" s="99"/>
      <c r="C111" s="100"/>
      <c r="D111" s="45"/>
      <c r="E111" s="100"/>
      <c r="F111" s="95"/>
      <c r="G111" s="18"/>
      <c r="H111" s="93"/>
      <c r="I111" s="99"/>
      <c r="J111" s="1"/>
      <c r="K111" s="1"/>
      <c r="L111" s="93"/>
      <c r="M111" s="25"/>
      <c r="N111" s="25"/>
      <c r="P111" s="1"/>
      <c r="Q111" s="1"/>
      <c r="R111" s="4"/>
    </row>
    <row r="112" spans="1:79" x14ac:dyDescent="0.2">
      <c r="B112" s="94"/>
      <c r="C112" s="95"/>
      <c r="D112" s="45"/>
      <c r="E112" s="95"/>
      <c r="F112" s="95"/>
      <c r="G112" s="18"/>
      <c r="H112" s="93"/>
      <c r="I112" s="94"/>
      <c r="J112" s="1"/>
      <c r="K112" s="1"/>
      <c r="L112" s="93"/>
      <c r="M112" s="25"/>
      <c r="N112" s="25"/>
      <c r="P112" s="1"/>
      <c r="Q112" s="1"/>
      <c r="R112" s="17"/>
    </row>
    <row r="113" spans="1:79" s="52" customFormat="1" x14ac:dyDescent="0.2">
      <c r="A113" s="172"/>
      <c r="B113" s="136"/>
      <c r="C113" s="136"/>
      <c r="D113" s="137"/>
      <c r="E113" s="136"/>
      <c r="F113" s="136"/>
      <c r="G113" s="138"/>
      <c r="H113" s="139"/>
      <c r="I113" s="136"/>
      <c r="J113" s="77"/>
      <c r="K113" s="77"/>
      <c r="L113" s="139"/>
      <c r="M113" s="78"/>
      <c r="N113" s="78"/>
      <c r="O113" s="162"/>
      <c r="P113" s="77"/>
      <c r="Q113" s="77"/>
      <c r="R113" s="84"/>
      <c r="AE113" s="140"/>
      <c r="AI113" s="140"/>
      <c r="AJ113" s="141"/>
      <c r="AM113" s="140"/>
      <c r="AO113" s="142"/>
      <c r="AR113" s="142"/>
      <c r="AS113" s="142"/>
      <c r="AT113" s="142"/>
      <c r="AV113" s="140"/>
    </row>
    <row r="114" spans="1:79" s="7" customFormat="1" x14ac:dyDescent="0.2">
      <c r="A114" s="172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84"/>
      <c r="N114" s="84"/>
      <c r="O114" s="162"/>
      <c r="P114" s="77"/>
      <c r="Q114" s="77"/>
      <c r="R114" s="84"/>
      <c r="S114" s="85"/>
      <c r="T114" s="85"/>
      <c r="U114" s="85"/>
      <c r="V114" s="85"/>
      <c r="W114" s="52"/>
      <c r="X114" s="52"/>
      <c r="Y114" s="52"/>
      <c r="Z114"/>
      <c r="AA114"/>
      <c r="AB114"/>
      <c r="AC114"/>
      <c r="AD114"/>
      <c r="AE114" s="69"/>
      <c r="AF114"/>
      <c r="AG114"/>
      <c r="AH114"/>
      <c r="AI114" s="69"/>
      <c r="AJ114" s="48"/>
      <c r="AK114"/>
      <c r="AL114"/>
      <c r="AM114" s="69"/>
      <c r="AN114"/>
      <c r="AO114" s="36"/>
      <c r="AP114"/>
      <c r="AQ114"/>
      <c r="AR114" s="36"/>
      <c r="AS114" s="36"/>
      <c r="AT114" s="36"/>
      <c r="AU114"/>
      <c r="AV114" s="69"/>
      <c r="AW114"/>
      <c r="AX114"/>
      <c r="AY114"/>
      <c r="AZ114"/>
      <c r="BD114"/>
      <c r="BH114"/>
      <c r="BI114"/>
      <c r="BM114"/>
      <c r="BN114"/>
      <c r="BR114"/>
      <c r="BV114"/>
      <c r="BW114"/>
      <c r="CA114"/>
    </row>
    <row r="115" spans="1:79" ht="16.5" thickBot="1" x14ac:dyDescent="0.3">
      <c r="B115" s="99"/>
      <c r="C115" s="93"/>
      <c r="D115" s="45"/>
      <c r="E115" s="1"/>
      <c r="F115" s="1"/>
      <c r="G115" s="18"/>
      <c r="H115" s="93"/>
      <c r="I115" s="1"/>
      <c r="J115" s="1"/>
      <c r="K115" s="101"/>
      <c r="L115" s="100"/>
      <c r="M115" s="4"/>
      <c r="N115" s="4"/>
      <c r="P115" s="93"/>
      <c r="Q115" s="93"/>
      <c r="R115" s="4"/>
      <c r="S115" s="97"/>
      <c r="T115" s="97"/>
      <c r="U115" s="5"/>
      <c r="V115" s="5"/>
      <c r="W115" s="100"/>
    </row>
    <row r="116" spans="1:79" x14ac:dyDescent="0.2">
      <c r="B116" s="88"/>
      <c r="C116" s="1"/>
      <c r="D116" s="1"/>
      <c r="E116" s="1"/>
      <c r="F116" s="1"/>
      <c r="G116" s="1"/>
      <c r="H116" s="1"/>
      <c r="I116" s="1"/>
      <c r="J116" s="1"/>
      <c r="K116" s="88"/>
      <c r="L116" s="1"/>
      <c r="M116" s="25"/>
      <c r="N116" s="25"/>
      <c r="P116" s="1"/>
      <c r="Q116" s="1"/>
      <c r="R116" s="17"/>
      <c r="S116" s="1"/>
      <c r="T116" s="1"/>
      <c r="U116" s="1"/>
      <c r="V116" s="1"/>
    </row>
    <row r="117" spans="1:79" x14ac:dyDescent="0.2">
      <c r="A117" s="172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8"/>
      <c r="N117" s="78"/>
      <c r="O117" s="162"/>
      <c r="P117" s="77"/>
      <c r="Q117" s="77"/>
      <c r="R117" s="84"/>
      <c r="S117" s="52"/>
      <c r="T117" s="52"/>
      <c r="U117" s="52"/>
      <c r="V117" s="52"/>
      <c r="W117" s="52"/>
      <c r="X117" s="52"/>
      <c r="Y117" s="52"/>
    </row>
    <row r="118" spans="1:79" ht="50.25" customHeight="1" thickBot="1" x14ac:dyDescent="0.3">
      <c r="B118" s="1"/>
      <c r="C118" s="1"/>
      <c r="D118" s="83"/>
      <c r="E118" s="1"/>
      <c r="F118" s="1"/>
      <c r="G118" s="18"/>
      <c r="H118" s="1"/>
      <c r="I118" s="1"/>
      <c r="J118" s="1"/>
      <c r="K118" s="1"/>
      <c r="L118" s="1"/>
      <c r="M118" s="25"/>
      <c r="N118" s="25"/>
      <c r="P118" s="1"/>
      <c r="Q118" s="1"/>
      <c r="R118" s="4"/>
      <c r="S118" s="97"/>
      <c r="T118" s="97"/>
      <c r="W118" s="100"/>
    </row>
    <row r="119" spans="1:79" ht="50.25" customHeight="1" x14ac:dyDescent="0.2">
      <c r="B119" s="1"/>
      <c r="C119" s="1"/>
      <c r="D119" s="1"/>
      <c r="E119" s="1"/>
      <c r="F119" s="1"/>
      <c r="G119" s="18"/>
      <c r="H119" s="1"/>
      <c r="I119" s="1"/>
      <c r="J119" s="1"/>
      <c r="K119" s="1"/>
      <c r="L119" s="1"/>
      <c r="M119" s="25"/>
      <c r="N119" s="25"/>
      <c r="P119" s="1"/>
      <c r="Q119" s="1"/>
      <c r="R119" s="4"/>
    </row>
    <row r="120" spans="1:79" x14ac:dyDescent="0.2">
      <c r="A120" s="172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8"/>
      <c r="N120" s="78"/>
      <c r="O120" s="162"/>
      <c r="P120" s="77"/>
      <c r="Q120" s="77"/>
      <c r="R120" s="84"/>
      <c r="S120" s="52"/>
      <c r="T120" s="52"/>
      <c r="W120" s="52"/>
      <c r="X120" s="52"/>
      <c r="Y120" s="52"/>
    </row>
    <row r="121" spans="1:79" ht="16.5" thickBot="1" x14ac:dyDescent="0.3">
      <c r="B121" s="99"/>
      <c r="C121" s="93"/>
      <c r="D121" s="45"/>
      <c r="E121" s="100"/>
      <c r="F121" s="95"/>
      <c r="G121" s="18"/>
      <c r="H121" s="125"/>
      <c r="I121" s="94"/>
      <c r="J121" s="143"/>
      <c r="K121" s="1"/>
      <c r="L121" s="100"/>
      <c r="M121" s="93"/>
      <c r="N121" s="93"/>
      <c r="O121" s="166"/>
      <c r="P121" s="95"/>
      <c r="Q121" s="95"/>
      <c r="R121" s="4"/>
      <c r="S121" s="97"/>
      <c r="T121" s="97"/>
      <c r="W121" s="99"/>
    </row>
    <row r="122" spans="1:79" x14ac:dyDescent="0.2">
      <c r="A122" s="172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8"/>
      <c r="N122" s="78"/>
      <c r="O122" s="162"/>
      <c r="P122" s="77"/>
      <c r="Q122" s="77"/>
      <c r="R122" s="84"/>
      <c r="S122" s="52"/>
      <c r="T122" s="52"/>
      <c r="W122" s="52"/>
      <c r="X122" s="52"/>
      <c r="Y122" s="52"/>
    </row>
    <row r="123" spans="1:79" x14ac:dyDescent="0.2">
      <c r="A123" s="172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8"/>
      <c r="N123" s="78"/>
      <c r="O123" s="162"/>
      <c r="P123" s="77"/>
      <c r="Q123" s="77"/>
      <c r="R123" s="84"/>
      <c r="S123" s="52"/>
      <c r="T123" s="52"/>
      <c r="W123" s="52"/>
      <c r="X123" s="52"/>
      <c r="Y123" s="52"/>
    </row>
    <row r="124" spans="1:79" ht="15.75" x14ac:dyDescent="0.25">
      <c r="B124" s="1"/>
      <c r="C124" s="1"/>
      <c r="D124" s="1"/>
      <c r="E124" s="1"/>
      <c r="F124" s="1"/>
      <c r="G124" s="18"/>
      <c r="H124" s="1"/>
      <c r="I124" s="1"/>
      <c r="J124" s="22"/>
      <c r="K124" s="2"/>
      <c r="L124" s="1"/>
      <c r="M124" s="25"/>
      <c r="N124" s="25"/>
      <c r="P124" s="1"/>
      <c r="Q124" s="1"/>
      <c r="R124" s="4"/>
      <c r="S124" s="97"/>
      <c r="T124" s="97"/>
    </row>
    <row r="125" spans="1:79" x14ac:dyDescent="0.2">
      <c r="B125" s="1"/>
      <c r="C125" s="1"/>
      <c r="D125" s="1"/>
      <c r="E125" s="1"/>
      <c r="F125" s="1"/>
      <c r="G125" s="18"/>
      <c r="H125" s="1"/>
      <c r="I125" s="1"/>
      <c r="J125" s="22"/>
      <c r="K125" s="2"/>
      <c r="L125" s="1"/>
      <c r="M125" s="25"/>
      <c r="N125" s="25"/>
      <c r="P125" s="1"/>
      <c r="Q125" s="1"/>
      <c r="R125" s="4"/>
    </row>
    <row r="126" spans="1:79" s="52" customFormat="1" x14ac:dyDescent="0.2">
      <c r="A126" s="172"/>
      <c r="B126" s="77"/>
      <c r="C126" s="77"/>
      <c r="D126" s="77"/>
      <c r="E126" s="77"/>
      <c r="F126" s="77"/>
      <c r="G126" s="138"/>
      <c r="H126" s="77"/>
      <c r="I126" s="77"/>
      <c r="J126" s="77"/>
      <c r="K126" s="77"/>
      <c r="L126" s="77"/>
      <c r="M126" s="145"/>
      <c r="N126" s="145"/>
      <c r="O126" s="162"/>
      <c r="P126" s="77"/>
      <c r="Q126" s="77"/>
      <c r="R126" s="145"/>
      <c r="AE126" s="140"/>
      <c r="AI126" s="140"/>
      <c r="AJ126" s="141"/>
      <c r="AM126" s="140"/>
      <c r="AO126" s="142"/>
      <c r="AR126" s="142"/>
      <c r="AS126" s="142"/>
      <c r="AT126" s="142"/>
      <c r="AV126" s="140"/>
    </row>
    <row r="127" spans="1:79" x14ac:dyDescent="0.2">
      <c r="B127" s="1"/>
      <c r="C127" s="1"/>
      <c r="D127" s="1"/>
      <c r="E127" s="1"/>
      <c r="F127" s="1"/>
      <c r="G127" s="18"/>
      <c r="H127" s="1"/>
      <c r="I127" s="1"/>
      <c r="J127" s="1"/>
      <c r="K127" s="1"/>
      <c r="L127" s="1"/>
      <c r="M127" s="4"/>
      <c r="N127" s="4"/>
      <c r="P127" s="1"/>
      <c r="Q127" s="1"/>
      <c r="R127" s="4"/>
    </row>
    <row r="128" spans="1:79" ht="13.5" thickBot="1" x14ac:dyDescent="0.25">
      <c r="A128" s="173"/>
      <c r="B128" s="99"/>
      <c r="C128" s="93"/>
      <c r="D128" s="83"/>
      <c r="E128" s="100"/>
      <c r="F128" s="95"/>
      <c r="G128" s="89"/>
      <c r="H128" s="93"/>
      <c r="I128" s="99"/>
      <c r="J128" s="100"/>
      <c r="K128" s="101"/>
      <c r="L128" s="93"/>
      <c r="M128" s="100"/>
      <c r="N128" s="95"/>
      <c r="O128" s="163"/>
      <c r="P128" s="95"/>
      <c r="Q128" s="95"/>
      <c r="R128" s="81"/>
      <c r="S128" s="63"/>
      <c r="W128" s="81"/>
      <c r="X128" s="19"/>
      <c r="Y128" s="19"/>
    </row>
    <row r="129" spans="1:79" s="52" customFormat="1" ht="12.75" x14ac:dyDescent="0.2">
      <c r="A129" s="174"/>
      <c r="B129" s="136"/>
      <c r="C129" s="139"/>
      <c r="D129" s="146"/>
      <c r="E129" s="136"/>
      <c r="F129" s="136"/>
      <c r="G129" s="147"/>
      <c r="H129" s="139"/>
      <c r="I129" s="136"/>
      <c r="J129" s="136"/>
      <c r="K129" s="148"/>
      <c r="L129" s="139"/>
      <c r="M129" s="136"/>
      <c r="N129" s="136"/>
      <c r="O129" s="167"/>
      <c r="P129" s="136"/>
      <c r="Q129" s="136"/>
      <c r="R129" s="149"/>
      <c r="W129" s="149"/>
      <c r="AE129" s="140"/>
      <c r="AI129" s="140"/>
      <c r="AJ129" s="141"/>
      <c r="AM129" s="140"/>
      <c r="AO129" s="142"/>
      <c r="AR129" s="142"/>
      <c r="AS129" s="142"/>
      <c r="AT129" s="142"/>
      <c r="AV129" s="140"/>
    </row>
    <row r="130" spans="1:79" x14ac:dyDescent="0.2">
      <c r="B130" s="88"/>
      <c r="C130" s="1"/>
      <c r="E130" s="88"/>
      <c r="F130" s="88"/>
      <c r="G130" s="18"/>
      <c r="H130" s="1"/>
      <c r="I130" s="88"/>
      <c r="J130" s="88"/>
      <c r="K130" s="88"/>
      <c r="L130" s="1"/>
      <c r="M130" s="88"/>
      <c r="N130" s="88"/>
      <c r="P130" s="1"/>
      <c r="Q130" s="1"/>
      <c r="R130" s="4"/>
    </row>
    <row r="131" spans="1:79" ht="16.5" thickBot="1" x14ac:dyDescent="0.3">
      <c r="B131" s="1"/>
      <c r="C131" s="1"/>
      <c r="E131" s="1"/>
      <c r="F131" s="1"/>
      <c r="G131" s="18"/>
      <c r="H131" s="1"/>
      <c r="I131" s="99"/>
      <c r="J131" s="1"/>
      <c r="K131" s="103"/>
      <c r="L131" s="100"/>
      <c r="M131" s="4"/>
      <c r="N131" s="4"/>
      <c r="P131" s="1"/>
      <c r="Q131" s="1"/>
      <c r="R131" s="4"/>
      <c r="S131" s="97"/>
      <c r="T131" s="97"/>
      <c r="W131" s="81"/>
    </row>
    <row r="132" spans="1:79" x14ac:dyDescent="0.2">
      <c r="B132" s="1"/>
      <c r="C132" s="1"/>
      <c r="E132" s="1"/>
      <c r="F132" s="1"/>
      <c r="G132" s="18"/>
      <c r="H132" s="1"/>
      <c r="I132" s="94"/>
      <c r="J132" s="1"/>
      <c r="K132" s="103"/>
      <c r="L132" s="95"/>
      <c r="M132" s="4"/>
      <c r="N132" s="4"/>
      <c r="P132" s="1"/>
      <c r="Q132" s="1"/>
      <c r="R132" s="4"/>
      <c r="W132" s="81"/>
    </row>
    <row r="133" spans="1:79" s="52" customFormat="1" ht="12.75" x14ac:dyDescent="0.2">
      <c r="A133" s="174"/>
      <c r="B133" s="136"/>
      <c r="C133" s="139"/>
      <c r="D133" s="146"/>
      <c r="E133" s="136"/>
      <c r="F133" s="136"/>
      <c r="G133" s="147"/>
      <c r="H133" s="139"/>
      <c r="I133" s="136"/>
      <c r="J133" s="136"/>
      <c r="K133" s="148"/>
      <c r="L133" s="139"/>
      <c r="M133" s="136"/>
      <c r="N133" s="136"/>
      <c r="O133" s="167"/>
      <c r="P133" s="136"/>
      <c r="Q133" s="136"/>
      <c r="R133" s="149"/>
      <c r="W133" s="149"/>
      <c r="AE133" s="140"/>
      <c r="AI133" s="140"/>
      <c r="AJ133" s="141"/>
      <c r="AM133" s="140"/>
      <c r="AO133" s="142"/>
      <c r="AR133" s="142"/>
      <c r="AS133" s="142"/>
      <c r="AT133" s="142"/>
      <c r="AV133" s="140"/>
    </row>
    <row r="134" spans="1:79" x14ac:dyDescent="0.2">
      <c r="B134" s="1"/>
      <c r="C134" s="1"/>
      <c r="D134" s="45"/>
      <c r="E134" s="1"/>
      <c r="F134" s="1"/>
      <c r="G134" s="18"/>
      <c r="H134" s="1"/>
      <c r="I134" s="94"/>
      <c r="J134" s="1"/>
      <c r="K134" s="103"/>
      <c r="L134" s="95"/>
      <c r="M134" s="4"/>
      <c r="N134" s="4"/>
      <c r="P134" s="1"/>
      <c r="Q134" s="1"/>
      <c r="R134" s="4"/>
      <c r="W134" s="81"/>
    </row>
    <row r="135" spans="1:79" x14ac:dyDescent="0.2">
      <c r="B135" s="1"/>
      <c r="C135" s="1"/>
      <c r="E135" s="1"/>
      <c r="F135" s="1"/>
      <c r="G135" s="18"/>
      <c r="H135" s="1"/>
      <c r="I135" s="94"/>
      <c r="J135" s="1"/>
      <c r="K135" s="103"/>
      <c r="L135" s="95"/>
      <c r="M135" s="4"/>
      <c r="N135" s="4"/>
      <c r="P135" s="1"/>
      <c r="Q135" s="1"/>
      <c r="R135" s="4"/>
      <c r="W135" s="81"/>
    </row>
    <row r="136" spans="1:79" x14ac:dyDescent="0.2">
      <c r="B136" s="1"/>
      <c r="C136" s="1"/>
      <c r="E136" s="1"/>
      <c r="F136" s="1"/>
      <c r="G136" s="18"/>
      <c r="H136" s="1"/>
      <c r="I136" s="94"/>
      <c r="J136" s="1"/>
      <c r="K136" s="103"/>
      <c r="L136" s="95"/>
      <c r="M136" s="4"/>
      <c r="N136" s="4"/>
      <c r="P136" s="1"/>
      <c r="Q136" s="1"/>
      <c r="R136" s="4"/>
      <c r="W136" s="81"/>
    </row>
    <row r="137" spans="1:79" s="52" customFormat="1" ht="12.75" x14ac:dyDescent="0.2">
      <c r="A137" s="174"/>
      <c r="B137" s="136"/>
      <c r="C137" s="139"/>
      <c r="D137" s="146"/>
      <c r="E137" s="136"/>
      <c r="F137" s="136"/>
      <c r="G137" s="147"/>
      <c r="H137" s="139"/>
      <c r="I137" s="136"/>
      <c r="J137" s="136"/>
      <c r="K137" s="148"/>
      <c r="L137" s="139"/>
      <c r="M137" s="136"/>
      <c r="N137" s="136"/>
      <c r="O137" s="167"/>
      <c r="P137" s="136"/>
      <c r="Q137" s="136"/>
      <c r="R137" s="149"/>
      <c r="W137" s="149"/>
      <c r="AE137" s="140"/>
      <c r="AI137" s="140"/>
      <c r="AJ137" s="141"/>
      <c r="AM137" s="140"/>
      <c r="AO137" s="142"/>
      <c r="AR137" s="142"/>
      <c r="AS137" s="142"/>
      <c r="AT137" s="142"/>
      <c r="AV137" s="140"/>
    </row>
    <row r="138" spans="1:79" x14ac:dyDescent="0.2">
      <c r="B138" s="1"/>
      <c r="D138" s="1"/>
      <c r="M138"/>
      <c r="N138"/>
      <c r="P138" s="5"/>
      <c r="Q138" s="5"/>
      <c r="R138" s="5"/>
      <c r="S138" s="5"/>
      <c r="T138" s="5"/>
    </row>
    <row r="139" spans="1:79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25"/>
      <c r="N139" s="25"/>
      <c r="O139" s="163"/>
      <c r="R139" s="17"/>
      <c r="S139" s="64">
        <f>SUM(S4:S131)</f>
        <v>1075.8899999999999</v>
      </c>
      <c r="T139" s="64">
        <f>SUM(T4:T106)</f>
        <v>24.110000000000003</v>
      </c>
    </row>
    <row r="140" spans="1:79" x14ac:dyDescent="0.2">
      <c r="B140" s="1"/>
      <c r="C140" s="1"/>
      <c r="E140" s="1"/>
      <c r="F140" s="1"/>
      <c r="G140" s="1"/>
      <c r="H140" s="1"/>
      <c r="I140" s="1"/>
      <c r="J140" s="1"/>
      <c r="K140" s="1"/>
      <c r="L140" s="1" t="s">
        <v>73</v>
      </c>
      <c r="M140">
        <f>(COUNTIF(M4:M131,"*free*")+COUNTIF(M8:M131,"*gratis*"))</f>
        <v>2</v>
      </c>
      <c r="N140"/>
      <c r="O140" s="163"/>
      <c r="R140" s="17"/>
    </row>
    <row r="141" spans="1:79" x14ac:dyDescent="0.2">
      <c r="L141" s="1" t="s">
        <v>63</v>
      </c>
      <c r="M141">
        <f>COUNTIF(M4:M131,"*mail*")</f>
        <v>4</v>
      </c>
      <c r="N141"/>
      <c r="O141" s="163"/>
      <c r="R141" s="81" t="s">
        <v>61</v>
      </c>
      <c r="S141">
        <f>(COUNTIF(R4:R131,"3GM"))</f>
        <v>9</v>
      </c>
      <c r="T141" t="s">
        <v>93</v>
      </c>
      <c r="W141">
        <f>COUNTIFS(W4:W131,"*radio*")</f>
        <v>0</v>
      </c>
      <c r="X141" s="420">
        <f>COUNTIFS(X4:X131,"*confirmed*")+COUNTIFS(X4:X131,"*received*")+COUNTIFS(X4:X131,"*paid*")</f>
        <v>15</v>
      </c>
    </row>
    <row r="142" spans="1:79" x14ac:dyDescent="0.2">
      <c r="L142" s="1" t="s">
        <v>72</v>
      </c>
      <c r="M142">
        <f>COUNTIF(M4:M131,"*paypal*")</f>
        <v>15</v>
      </c>
      <c r="N142"/>
      <c r="O142" s="163"/>
      <c r="R142" s="81" t="s">
        <v>62</v>
      </c>
      <c r="S142">
        <f>(COUNTIF(R4:R131,"PC"))</f>
        <v>10</v>
      </c>
      <c r="T142" t="s">
        <v>71</v>
      </c>
      <c r="W142">
        <f>COUNTIFS(W5:W132,"*poster*")</f>
        <v>1</v>
      </c>
    </row>
    <row r="143" spans="1:79" s="7" customFormat="1" x14ac:dyDescent="0.2">
      <c r="A143" s="169"/>
      <c r="B143"/>
      <c r="C143"/>
      <c r="D143"/>
      <c r="E143"/>
      <c r="F143"/>
      <c r="G143"/>
      <c r="H143"/>
      <c r="I143"/>
      <c r="J143"/>
      <c r="K143"/>
      <c r="L143" s="1" t="s">
        <v>66</v>
      </c>
      <c r="M143">
        <f>(COUNTIF(M4:M131,"*COD*")+COUNTIF(M4:M131,"*cash*"))</f>
        <v>7</v>
      </c>
      <c r="N143"/>
      <c r="O143" s="163"/>
      <c r="P143"/>
      <c r="Q143"/>
      <c r="R143" s="81" t="s">
        <v>64</v>
      </c>
      <c r="S143">
        <f>(COUNTIF(R4:R131,"HCT"))</f>
        <v>6</v>
      </c>
      <c r="T143" t="s">
        <v>70</v>
      </c>
      <c r="U143"/>
      <c r="V143"/>
      <c r="W143">
        <f>COUNTIFS(W6:W133,"*member*")</f>
        <v>13</v>
      </c>
      <c r="X143"/>
      <c r="Y143"/>
      <c r="Z143"/>
      <c r="AA143"/>
      <c r="AB143"/>
      <c r="AC143"/>
      <c r="AD143"/>
      <c r="AE143" s="69"/>
      <c r="AF143"/>
      <c r="AG143"/>
      <c r="AH143"/>
      <c r="AI143" s="69"/>
      <c r="AJ143" s="48"/>
      <c r="AK143"/>
      <c r="AL143"/>
      <c r="AM143" s="69"/>
      <c r="AN143"/>
      <c r="AO143" s="36"/>
      <c r="AP143"/>
      <c r="AQ143"/>
      <c r="AR143" s="36"/>
      <c r="AS143" s="36"/>
      <c r="AT143" s="36"/>
      <c r="AU143"/>
      <c r="AV143" s="69"/>
      <c r="AW143"/>
      <c r="AX143"/>
      <c r="AY143"/>
      <c r="AZ143"/>
      <c r="BD143"/>
      <c r="BH143"/>
      <c r="BI143"/>
      <c r="BM143"/>
      <c r="BN143"/>
      <c r="BR143"/>
      <c r="BV143"/>
      <c r="BW143"/>
      <c r="CA143"/>
    </row>
    <row r="144" spans="1:79" s="3" customFormat="1" x14ac:dyDescent="0.2">
      <c r="A144" s="169"/>
      <c r="B144"/>
      <c r="C144"/>
      <c r="D144"/>
      <c r="E144"/>
      <c r="F144"/>
      <c r="G144"/>
      <c r="H144"/>
      <c r="I144"/>
      <c r="J144"/>
      <c r="K144"/>
      <c r="L144" s="3" t="s">
        <v>101</v>
      </c>
      <c r="M144">
        <f>(COUNTIF(M4:M131,"*refund*"))</f>
        <v>0</v>
      </c>
      <c r="N144"/>
      <c r="O144" s="163"/>
      <c r="P144"/>
      <c r="Q144"/>
      <c r="R144" s="81" t="s">
        <v>67</v>
      </c>
      <c r="S144">
        <f>(COUNTIF(R4:R131,"FA"))</f>
        <v>0</v>
      </c>
      <c r="T144" t="s">
        <v>94</v>
      </c>
      <c r="U144"/>
      <c r="V144"/>
      <c r="W144">
        <f>COUNTIFS(W4:W131,"*QT performance*")</f>
        <v>0</v>
      </c>
      <c r="X144"/>
      <c r="Y144"/>
      <c r="AE144" s="70"/>
      <c r="AI144" s="70"/>
      <c r="AJ144" s="47"/>
      <c r="AM144" s="70"/>
      <c r="AO144" s="34"/>
      <c r="AR144" s="34"/>
      <c r="AS144" s="34"/>
      <c r="AT144" s="34"/>
      <c r="AV144" s="70"/>
    </row>
    <row r="145" spans="1:79" x14ac:dyDescent="0.2">
      <c r="L145" s="1" t="s">
        <v>69</v>
      </c>
      <c r="M145" s="1">
        <f>SUM(M140:M144)</f>
        <v>28</v>
      </c>
      <c r="N145" s="1"/>
      <c r="P145" s="1"/>
      <c r="Q145" s="1"/>
      <c r="R145" s="81" t="s">
        <v>68</v>
      </c>
      <c r="S145">
        <f>(COUNTIF(R4:R131,"BYOB"))</f>
        <v>0</v>
      </c>
      <c r="T145" t="s">
        <v>95</v>
      </c>
      <c r="W145">
        <f>COUNTIFS(W5:W132,"*ebiz*")</f>
        <v>0</v>
      </c>
    </row>
    <row r="146" spans="1:79" x14ac:dyDescent="0.2">
      <c r="P146" s="1"/>
      <c r="Q146" s="1"/>
      <c r="R146" s="81" t="s">
        <v>87</v>
      </c>
      <c r="S146">
        <f>(COUNTIF(R4:R131,"DTM"))</f>
        <v>0</v>
      </c>
      <c r="T146" t="s">
        <v>96</v>
      </c>
      <c r="W146">
        <f>COUNTIFS(W6:W133,"*repeat*")</f>
        <v>2</v>
      </c>
    </row>
    <row r="147" spans="1:79" x14ac:dyDescent="0.2">
      <c r="P147" s="1"/>
      <c r="Q147" s="1"/>
      <c r="R147" s="81" t="s">
        <v>160</v>
      </c>
      <c r="S147">
        <f>(COUNTIF(R4:R131,"*assigned*")+COUNTIF(R4:R131,"*cancelled*"))</f>
        <v>1</v>
      </c>
      <c r="T147" t="s">
        <v>86</v>
      </c>
      <c r="W147">
        <f>COUNTIFS(W7:W134,"*facebook*")</f>
        <v>1</v>
      </c>
    </row>
    <row r="148" spans="1:79" x14ac:dyDescent="0.2">
      <c r="R148" s="81" t="s">
        <v>353</v>
      </c>
      <c r="S148">
        <f>(COUNTIF(R4:R131,"JJCR"))</f>
        <v>2</v>
      </c>
      <c r="T148" t="s">
        <v>97</v>
      </c>
      <c r="W148">
        <f>COUNTIFS(W8:W135,"*social media*")</f>
        <v>0</v>
      </c>
    </row>
    <row r="149" spans="1:79" x14ac:dyDescent="0.2">
      <c r="P149" s="1"/>
      <c r="Q149" s="1"/>
      <c r="R149" s="81" t="s">
        <v>89</v>
      </c>
      <c r="S149">
        <f>(COUNTIF(R4:R131,"QT 2"))</f>
        <v>0</v>
      </c>
      <c r="T149" t="s">
        <v>98</v>
      </c>
      <c r="W149">
        <f>COUNTIFS(W9:W136,"*internet*")</f>
        <v>1</v>
      </c>
    </row>
    <row r="150" spans="1:79" x14ac:dyDescent="0.2">
      <c r="R150" s="81" t="s">
        <v>90</v>
      </c>
      <c r="S150">
        <f>(COUNTIF(R4:R131,"QT 3"))</f>
        <v>0</v>
      </c>
      <c r="T150" s="81" t="s">
        <v>102</v>
      </c>
      <c r="W150">
        <f>COUNTIFS(W10:W137,"*holiday chorus*")</f>
        <v>0</v>
      </c>
      <c r="AF150" s="16"/>
    </row>
    <row r="151" spans="1:79" x14ac:dyDescent="0.2">
      <c r="R151" s="81" t="s">
        <v>81</v>
      </c>
      <c r="S151">
        <f>(COUNTIF(R4:R131,"QT 4"))</f>
        <v>0</v>
      </c>
      <c r="T151" s="81" t="s">
        <v>104</v>
      </c>
      <c r="W151">
        <f>COUNTIF(W11:W138,"*flyer*")</f>
        <v>0</v>
      </c>
    </row>
    <row r="152" spans="1:79" x14ac:dyDescent="0.2">
      <c r="R152" s="81" t="s">
        <v>88</v>
      </c>
      <c r="S152">
        <f>(COUNTIF(R4:R131,"QT 5"))</f>
        <v>0</v>
      </c>
      <c r="T152" s="81" t="s">
        <v>414</v>
      </c>
      <c r="W152">
        <f>COUNTIF(W12:W139,"*gift*")</f>
        <v>2</v>
      </c>
    </row>
    <row r="153" spans="1:79" s="7" customFormat="1" ht="12" customHeight="1" x14ac:dyDescent="0.2">
      <c r="A153" s="169"/>
      <c r="B153"/>
      <c r="C153"/>
      <c r="D153"/>
      <c r="E153"/>
      <c r="F153"/>
      <c r="G153"/>
      <c r="H153"/>
      <c r="I153"/>
      <c r="J153"/>
      <c r="K153"/>
      <c r="L153"/>
      <c r="M153" s="27"/>
      <c r="N153" s="27"/>
      <c r="O153" s="160"/>
      <c r="P153"/>
      <c r="Q153"/>
      <c r="R153" s="81" t="s">
        <v>92</v>
      </c>
      <c r="S153">
        <f>(COUNTIF(R4:R131,"QT 6"))</f>
        <v>0</v>
      </c>
      <c r="T153" s="81" t="s">
        <v>417</v>
      </c>
      <c r="U153"/>
      <c r="V153"/>
      <c r="W153">
        <f>COUNTIF(W13:W140,"*email*")</f>
        <v>1</v>
      </c>
      <c r="X153"/>
      <c r="Y153"/>
      <c r="Z153"/>
      <c r="AA153"/>
      <c r="AB153"/>
      <c r="AC153"/>
      <c r="AD153"/>
      <c r="AE153" s="69"/>
      <c r="AF153"/>
      <c r="AG153"/>
      <c r="AH153"/>
      <c r="AI153" s="69"/>
      <c r="AJ153" s="48"/>
      <c r="AK153"/>
      <c r="AL153"/>
      <c r="AM153" s="69"/>
      <c r="AN153"/>
      <c r="AO153" s="36"/>
      <c r="AP153"/>
      <c r="AQ153"/>
      <c r="AR153" s="36"/>
      <c r="AS153" s="36"/>
      <c r="AT153" s="36"/>
      <c r="AU153"/>
      <c r="AV153" s="69"/>
      <c r="AW153"/>
      <c r="AX153"/>
      <c r="AY153"/>
      <c r="AZ153"/>
      <c r="BD153"/>
      <c r="BH153"/>
      <c r="BI153"/>
      <c r="BM153"/>
      <c r="BN153"/>
      <c r="BR153"/>
      <c r="BV153"/>
      <c r="BW153"/>
      <c r="CA153"/>
    </row>
    <row r="154" spans="1:79" x14ac:dyDescent="0.2">
      <c r="R154" s="81" t="s">
        <v>69</v>
      </c>
      <c r="S154">
        <f>SUM(S141:S153)</f>
        <v>28</v>
      </c>
      <c r="T154" s="81" t="s">
        <v>103</v>
      </c>
      <c r="W154">
        <f>SUM(W141:W153)</f>
        <v>21</v>
      </c>
      <c r="Z154" s="1"/>
      <c r="AA154" s="1"/>
      <c r="AB154" s="1"/>
      <c r="AC154" s="1"/>
      <c r="AD154" s="1"/>
      <c r="AH154" s="1"/>
      <c r="AL154" s="1"/>
      <c r="AP154" s="1"/>
      <c r="AU154" s="1"/>
      <c r="AY154" s="1"/>
      <c r="AZ154" s="1"/>
      <c r="BD154" s="1"/>
      <c r="BH154" s="1"/>
      <c r="BI154" s="1"/>
      <c r="BM154" s="1"/>
      <c r="BN154" s="1"/>
      <c r="BR154" s="1"/>
      <c r="BV154" s="1"/>
      <c r="BW154" s="1"/>
      <c r="CA154" s="1"/>
    </row>
    <row r="155" spans="1:79" x14ac:dyDescent="0.2">
      <c r="Z155" s="1"/>
      <c r="AA155" s="1"/>
      <c r="AB155" s="1"/>
      <c r="AC155" s="1"/>
      <c r="AD155" s="1"/>
      <c r="AH155" s="1"/>
      <c r="AL155" s="1"/>
      <c r="AP155" s="1"/>
      <c r="AU155" s="1"/>
      <c r="AY155" s="1"/>
      <c r="AZ155" s="1"/>
      <c r="BD155" s="1"/>
      <c r="BH155" s="1"/>
      <c r="BI155" s="1"/>
      <c r="BM155" s="1"/>
      <c r="BN155" s="1"/>
      <c r="BR155" s="1"/>
      <c r="BV155" s="1"/>
      <c r="BW155" s="1"/>
      <c r="CA155" s="1"/>
    </row>
    <row r="156" spans="1:79" x14ac:dyDescent="0.2">
      <c r="Z156" s="1"/>
      <c r="AA156" s="1"/>
      <c r="AB156" s="1"/>
      <c r="AC156" s="1"/>
      <c r="AD156" s="1"/>
      <c r="AH156" s="1"/>
      <c r="AL156" s="1"/>
      <c r="AP156" s="1"/>
      <c r="AU156" s="1"/>
      <c r="AY156" s="1"/>
      <c r="AZ156" s="1"/>
      <c r="BD156" s="1"/>
      <c r="BH156" s="1"/>
      <c r="BI156" s="1"/>
      <c r="BM156" s="1"/>
      <c r="BN156" s="1"/>
      <c r="BR156" s="1"/>
      <c r="BV156" s="1"/>
      <c r="BW156" s="1"/>
      <c r="CA156" s="1"/>
    </row>
    <row r="157" spans="1:79" x14ac:dyDescent="0.2">
      <c r="Z157" s="1"/>
      <c r="AA157" s="1"/>
      <c r="AB157" s="1"/>
      <c r="AC157" s="1"/>
      <c r="AD157" s="1"/>
      <c r="AH157" s="1"/>
      <c r="AL157" s="1"/>
      <c r="AP157" s="1"/>
      <c r="AU157" s="1"/>
      <c r="AY157" s="1"/>
      <c r="AZ157" s="1"/>
      <c r="BD157" s="1"/>
      <c r="BH157" s="1"/>
      <c r="BI157" s="1"/>
      <c r="BM157" s="1"/>
      <c r="BN157" s="1"/>
      <c r="BR157" s="1"/>
      <c r="BV157" s="1"/>
      <c r="BW157" s="1"/>
      <c r="CA157" s="1"/>
    </row>
    <row r="158" spans="1:79" x14ac:dyDescent="0.2">
      <c r="Z158" s="1"/>
      <c r="AA158" s="1"/>
      <c r="AB158" s="1"/>
      <c r="AC158" s="1"/>
      <c r="AD158" s="1"/>
      <c r="AH158" s="1"/>
      <c r="AL158" s="1"/>
      <c r="AP158" s="1"/>
      <c r="AU158" s="1"/>
      <c r="AY158" s="1"/>
      <c r="AZ158" s="1"/>
      <c r="BD158" s="1"/>
      <c r="BH158" s="1"/>
      <c r="BI158" s="1"/>
      <c r="BM158" s="1"/>
      <c r="BN158" s="1"/>
      <c r="BR158" s="1"/>
      <c r="BV158" s="1"/>
      <c r="BW158" s="1"/>
      <c r="CA158" s="1"/>
    </row>
    <row r="159" spans="1:79" x14ac:dyDescent="0.2">
      <c r="Z159" s="1"/>
      <c r="AA159" s="1"/>
      <c r="AB159" s="1"/>
      <c r="AC159" s="1"/>
      <c r="AD159" s="1"/>
      <c r="AH159" s="1"/>
      <c r="AL159" s="1"/>
      <c r="AP159" s="1"/>
      <c r="AU159" s="1"/>
      <c r="AY159" s="1"/>
      <c r="AZ159" s="1"/>
      <c r="BD159" s="1"/>
      <c r="BH159" s="1"/>
      <c r="BI159" s="1"/>
      <c r="BM159" s="1"/>
      <c r="BN159" s="1"/>
      <c r="BR159" s="1"/>
      <c r="BV159" s="1"/>
      <c r="BW159" s="1"/>
      <c r="CA159" s="1"/>
    </row>
    <row r="160" spans="1:79" x14ac:dyDescent="0.2">
      <c r="Z160" s="1"/>
      <c r="AA160" s="1"/>
      <c r="AB160" s="1"/>
      <c r="AC160" s="1"/>
      <c r="AD160" s="1"/>
      <c r="AH160" s="1"/>
      <c r="AL160" s="1"/>
      <c r="AP160" s="1"/>
      <c r="AU160" s="1"/>
      <c r="AY160" s="1"/>
      <c r="AZ160" s="1"/>
      <c r="BD160" s="1"/>
      <c r="BH160" s="1"/>
      <c r="BI160" s="1"/>
      <c r="BM160" s="1"/>
      <c r="BN160" s="1"/>
      <c r="BR160" s="1"/>
      <c r="BV160" s="1"/>
      <c r="BW160" s="1"/>
      <c r="CA160" s="1"/>
    </row>
    <row r="162" spans="1:79" x14ac:dyDescent="0.2">
      <c r="V162" t="s">
        <v>34</v>
      </c>
    </row>
    <row r="163" spans="1:79" x14ac:dyDescent="0.2">
      <c r="A163" s="169" t="s">
        <v>35</v>
      </c>
      <c r="V163" s="8" t="s">
        <v>36</v>
      </c>
      <c r="W163" s="8"/>
      <c r="X163" s="8"/>
      <c r="Y163" s="8"/>
    </row>
    <row r="164" spans="1:79" x14ac:dyDescent="0.2">
      <c r="V164" s="8" t="s">
        <v>38</v>
      </c>
      <c r="W164" s="8"/>
      <c r="X164" s="8"/>
      <c r="Y164" s="8"/>
    </row>
    <row r="165" spans="1:79" x14ac:dyDescent="0.2">
      <c r="V165" s="8" t="s">
        <v>39</v>
      </c>
      <c r="W165" s="8"/>
      <c r="X165" s="8"/>
      <c r="Y165" s="8"/>
      <c r="Z165" s="1"/>
      <c r="AA165" s="1"/>
      <c r="AB165" s="1"/>
      <c r="AC165" s="1"/>
      <c r="AD165" s="1"/>
      <c r="AH165" s="1"/>
      <c r="AL165" s="1"/>
      <c r="AP165" s="1"/>
      <c r="AU165" s="1"/>
      <c r="AY165" s="1"/>
      <c r="AZ165" s="1"/>
      <c r="BD165" s="1"/>
      <c r="BH165" s="1"/>
      <c r="BI165" s="1"/>
      <c r="BM165" s="1"/>
      <c r="BN165" s="1"/>
      <c r="BR165" s="1"/>
      <c r="BV165" s="1"/>
      <c r="BW165" s="1"/>
      <c r="CA165" s="1"/>
    </row>
    <row r="166" spans="1:79" x14ac:dyDescent="0.2">
      <c r="V166" s="8" t="s">
        <v>40</v>
      </c>
      <c r="W166" s="8"/>
      <c r="X166" s="8"/>
      <c r="Y166" s="8"/>
      <c r="Z166" s="1"/>
      <c r="AA166" s="1"/>
      <c r="AB166" s="1"/>
      <c r="AC166" s="1"/>
      <c r="AD166" s="1"/>
      <c r="AH166" s="1"/>
      <c r="AL166" s="1"/>
      <c r="AP166" s="1"/>
      <c r="AU166" s="1"/>
      <c r="AY166" s="1"/>
      <c r="AZ166" s="1"/>
      <c r="BD166" s="1"/>
      <c r="BH166" s="1"/>
      <c r="BI166" s="1"/>
      <c r="BM166" s="1"/>
      <c r="BN166" s="1"/>
      <c r="BR166" s="1"/>
      <c r="BV166" s="1"/>
      <c r="BW166" s="1"/>
      <c r="CA166" s="1"/>
    </row>
    <row r="167" spans="1:79" x14ac:dyDescent="0.2">
      <c r="V167" s="8" t="s">
        <v>41</v>
      </c>
      <c r="W167" s="8"/>
      <c r="X167" s="8"/>
      <c r="Y167" s="8"/>
      <c r="Z167" s="1"/>
      <c r="AA167" s="1"/>
      <c r="AB167" s="1"/>
      <c r="AC167" s="1"/>
      <c r="AD167" s="1"/>
      <c r="AH167" s="1"/>
      <c r="AL167" s="1"/>
      <c r="AP167" s="1"/>
      <c r="AU167" s="1"/>
      <c r="AY167" s="1"/>
      <c r="AZ167" s="1"/>
      <c r="BD167" s="1"/>
      <c r="BH167" s="1"/>
      <c r="BI167" s="1"/>
      <c r="BM167" s="1"/>
      <c r="BN167" s="1"/>
      <c r="BR167" s="1"/>
      <c r="BV167" s="1"/>
      <c r="BW167" s="1"/>
      <c r="CA167" s="1"/>
    </row>
    <row r="168" spans="1:79" x14ac:dyDescent="0.2">
      <c r="Z168" s="1"/>
      <c r="AA168" s="1"/>
      <c r="AB168" s="1"/>
      <c r="AC168" s="1"/>
      <c r="AD168" s="1"/>
      <c r="AH168" s="1"/>
      <c r="AL168" s="1"/>
      <c r="AP168" s="1"/>
      <c r="AU168" s="1"/>
      <c r="AY168" s="1"/>
      <c r="AZ168" s="1"/>
      <c r="BD168" s="1"/>
      <c r="BH168" s="1"/>
      <c r="BI168" s="1"/>
      <c r="BM168" s="1"/>
      <c r="BN168" s="1"/>
      <c r="BR168" s="1"/>
      <c r="BV168" s="1"/>
      <c r="BW168" s="1"/>
      <c r="CA168" s="1"/>
    </row>
    <row r="170" spans="1:79" x14ac:dyDescent="0.2">
      <c r="D170" s="17"/>
      <c r="Z170" s="1"/>
      <c r="AA170" s="1"/>
      <c r="AB170" s="1"/>
      <c r="AC170" s="1"/>
      <c r="AD170" s="1"/>
      <c r="AH170" s="1"/>
      <c r="AL170" s="1"/>
      <c r="AP170" s="1"/>
      <c r="AU170" s="1"/>
      <c r="AY170" s="1"/>
      <c r="AZ170" s="1"/>
      <c r="BD170" s="1"/>
      <c r="BH170" s="1"/>
      <c r="BI170" s="1"/>
      <c r="BM170" s="1"/>
      <c r="BN170" s="1"/>
      <c r="BR170" s="1"/>
      <c r="BV170" s="1"/>
      <c r="BW170" s="1"/>
      <c r="CA170" s="1"/>
    </row>
    <row r="171" spans="1:79" x14ac:dyDescent="0.2">
      <c r="B171" s="17"/>
      <c r="C171" s="17"/>
      <c r="D171" s="1"/>
      <c r="E171" s="17"/>
      <c r="F171" s="17"/>
      <c r="G171" s="17"/>
      <c r="H171" s="17"/>
      <c r="I171" s="17"/>
      <c r="J171" s="17"/>
      <c r="K171" s="17"/>
      <c r="L171" s="17"/>
      <c r="M171" s="31"/>
      <c r="N171" s="31"/>
      <c r="P171" s="23"/>
      <c r="Q171" s="23"/>
      <c r="R171" s="17"/>
      <c r="S171" s="17"/>
      <c r="T171" s="17"/>
      <c r="U171" s="17"/>
      <c r="V171" s="17"/>
      <c r="W171" s="17"/>
      <c r="X171" s="17"/>
      <c r="Y171" s="17"/>
      <c r="Z171" s="1"/>
      <c r="AA171" s="1"/>
      <c r="AB171" s="1"/>
      <c r="AC171" s="1"/>
      <c r="AD171" s="1"/>
      <c r="AH171" s="1"/>
      <c r="AL171" s="1"/>
      <c r="AP171" s="1"/>
      <c r="AU171" s="1"/>
      <c r="AY171" s="1"/>
      <c r="AZ171" s="1"/>
      <c r="BD171" s="1"/>
      <c r="BH171" s="1"/>
      <c r="BI171" s="1"/>
      <c r="BM171" s="1"/>
      <c r="BN171" s="1"/>
      <c r="BR171" s="1"/>
      <c r="BV171" s="1"/>
      <c r="BW171" s="1"/>
      <c r="CA171" s="1"/>
    </row>
    <row r="172" spans="1:79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25"/>
      <c r="N172" s="25"/>
      <c r="P172" s="1"/>
      <c r="Q172" s="1"/>
      <c r="R172" s="1"/>
      <c r="S172" s="1"/>
      <c r="T172" s="1"/>
      <c r="U172" s="1"/>
      <c r="V172" s="1"/>
      <c r="Z172" s="1"/>
      <c r="AA172" s="1"/>
      <c r="AB172" s="1"/>
      <c r="AC172" s="1"/>
      <c r="AD172" s="1"/>
      <c r="AH172" s="1"/>
      <c r="AL172" s="1"/>
      <c r="AP172" s="1"/>
      <c r="AU172" s="1"/>
      <c r="AY172" s="1"/>
      <c r="AZ172" s="1"/>
      <c r="BD172" s="1"/>
      <c r="BH172" s="1"/>
      <c r="BI172" s="1"/>
      <c r="BM172" s="1"/>
      <c r="BN172" s="1"/>
      <c r="BR172" s="1"/>
      <c r="BV172" s="1"/>
      <c r="BW172" s="1"/>
      <c r="CA172" s="1"/>
    </row>
    <row r="173" spans="1:79" x14ac:dyDescent="0.2">
      <c r="A173" s="168"/>
      <c r="B173" s="1"/>
      <c r="C173" s="1"/>
      <c r="D173" s="1"/>
      <c r="E173" s="1"/>
      <c r="F173" s="1"/>
      <c r="G173" s="1"/>
      <c r="H173" s="1"/>
      <c r="I173" s="1"/>
      <c r="J173" s="1"/>
      <c r="K173" s="2"/>
      <c r="L173" s="1"/>
      <c r="M173" s="24"/>
      <c r="N173" s="24"/>
      <c r="P173" s="1"/>
      <c r="Q173" s="1"/>
      <c r="R173" s="1"/>
      <c r="S173" s="5"/>
      <c r="T173" s="5"/>
      <c r="U173" s="5"/>
      <c r="V173" s="5"/>
    </row>
    <row r="174" spans="1:79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25"/>
      <c r="N174" s="25"/>
      <c r="P174" s="1"/>
      <c r="Q174" s="1"/>
      <c r="R174" s="1"/>
      <c r="S174" s="1"/>
      <c r="T174" s="1"/>
      <c r="U174" s="1"/>
      <c r="V174" s="1"/>
    </row>
    <row r="175" spans="1:79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25"/>
      <c r="N175" s="25"/>
      <c r="P175" s="1"/>
      <c r="Q175" s="1"/>
      <c r="R175" s="1"/>
      <c r="S175" s="1"/>
      <c r="T175" s="1"/>
      <c r="U175" s="1"/>
      <c r="V175" s="1"/>
    </row>
    <row r="176" spans="1:79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25"/>
      <c r="N176" s="25"/>
      <c r="P176" s="1"/>
      <c r="Q176" s="1"/>
      <c r="R176" s="1"/>
      <c r="S176" s="1"/>
      <c r="T176" s="1"/>
      <c r="U176" s="1"/>
      <c r="V176" s="1"/>
    </row>
    <row r="177" spans="1:79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25"/>
      <c r="N177" s="25"/>
      <c r="P177" s="1"/>
      <c r="Q177" s="1"/>
      <c r="R177" s="1"/>
      <c r="S177" s="1"/>
      <c r="T177" s="1"/>
      <c r="U177" s="1"/>
      <c r="V177" s="1"/>
    </row>
    <row r="178" spans="1:79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25"/>
      <c r="N178" s="25"/>
      <c r="P178" s="1"/>
      <c r="Q178" s="1"/>
      <c r="R178" s="1"/>
      <c r="S178" s="1"/>
      <c r="T178" s="1"/>
      <c r="U178" s="1"/>
      <c r="V178" s="1"/>
    </row>
    <row r="179" spans="1:79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25"/>
      <c r="N179" s="25"/>
      <c r="P179" s="1"/>
      <c r="Q179" s="1"/>
      <c r="R179" s="1"/>
      <c r="S179" s="1"/>
      <c r="T179" s="1"/>
      <c r="U179" s="1"/>
      <c r="V179" s="1"/>
    </row>
    <row r="180" spans="1:79" s="7" customFormat="1" x14ac:dyDescent="0.2">
      <c r="A180" s="169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25"/>
      <c r="N180" s="25"/>
      <c r="O180" s="160"/>
      <c r="P180" s="1"/>
      <c r="Q180" s="1"/>
      <c r="R180" s="1"/>
      <c r="S180" s="1"/>
      <c r="T180" s="1"/>
      <c r="U180" s="1"/>
      <c r="V180" s="1"/>
      <c r="W180"/>
      <c r="X180"/>
      <c r="Y180"/>
      <c r="Z180"/>
      <c r="AA180"/>
      <c r="AB180"/>
      <c r="AC180"/>
      <c r="AD180"/>
      <c r="AE180" s="69"/>
      <c r="AF180"/>
      <c r="AG180"/>
      <c r="AH180"/>
      <c r="AI180" s="69"/>
      <c r="AJ180" s="48"/>
      <c r="AK180"/>
      <c r="AL180"/>
      <c r="AM180" s="69"/>
      <c r="AN180"/>
      <c r="AO180" s="36"/>
      <c r="AP180"/>
      <c r="AQ180"/>
      <c r="AR180" s="36"/>
      <c r="AS180" s="36"/>
      <c r="AT180" s="36"/>
      <c r="AU180"/>
      <c r="AV180" s="69"/>
      <c r="AW180"/>
      <c r="AX180"/>
      <c r="AY180"/>
      <c r="AZ180"/>
      <c r="BD180"/>
      <c r="BH180"/>
      <c r="BI180"/>
      <c r="BM180"/>
      <c r="BN180"/>
      <c r="BR180"/>
      <c r="BV180"/>
      <c r="BW180"/>
      <c r="CA180"/>
    </row>
    <row r="181" spans="1:79" s="3" customFormat="1" x14ac:dyDescent="0.2">
      <c r="A181" s="169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25"/>
      <c r="N181" s="25"/>
      <c r="O181" s="160"/>
      <c r="P181" s="1"/>
      <c r="Q181" s="1"/>
      <c r="R181" s="1"/>
      <c r="S181" s="1"/>
      <c r="T181" s="1"/>
      <c r="U181" s="1"/>
      <c r="V181" s="1"/>
      <c r="W181"/>
      <c r="X181"/>
      <c r="Y181"/>
      <c r="AE181" s="70"/>
      <c r="AI181" s="70"/>
      <c r="AJ181" s="47"/>
      <c r="AM181" s="70"/>
      <c r="AO181" s="34"/>
      <c r="AR181" s="34"/>
      <c r="AS181" s="34"/>
      <c r="AT181" s="34"/>
      <c r="AV181" s="70"/>
    </row>
    <row r="182" spans="1:79" x14ac:dyDescent="0.2">
      <c r="B182" s="1"/>
      <c r="C182" s="1"/>
      <c r="E182" s="1"/>
      <c r="F182" s="1"/>
      <c r="G182" s="1"/>
      <c r="H182" s="1"/>
      <c r="I182" s="1"/>
      <c r="J182" s="1"/>
      <c r="K182" s="1"/>
      <c r="L182" s="1"/>
      <c r="M182" s="25"/>
      <c r="N182" s="25"/>
      <c r="P182" s="1"/>
      <c r="Q182" s="1"/>
      <c r="R182" s="1"/>
      <c r="S182" s="1"/>
      <c r="T182" s="1"/>
      <c r="U182" s="1"/>
      <c r="V182" s="1"/>
    </row>
    <row r="192" spans="1:79" x14ac:dyDescent="0.2">
      <c r="S192" s="17"/>
      <c r="T192" s="17"/>
      <c r="U192" s="17"/>
      <c r="V192" s="17"/>
      <c r="W192" s="17"/>
      <c r="X192" s="17"/>
      <c r="Y192" s="17"/>
    </row>
    <row r="193" spans="1:79" x14ac:dyDescent="0.2">
      <c r="S193" s="17"/>
      <c r="T193" s="17"/>
      <c r="U193" s="17"/>
      <c r="V193" s="17"/>
      <c r="W193" s="17"/>
      <c r="X193" s="17"/>
      <c r="Y193" s="17"/>
    </row>
    <row r="194" spans="1:79" x14ac:dyDescent="0.2">
      <c r="S194" s="17"/>
      <c r="T194" s="17"/>
      <c r="U194" s="17"/>
      <c r="V194" s="17"/>
      <c r="W194" s="17"/>
      <c r="X194" s="17"/>
      <c r="Y194" s="17"/>
    </row>
    <row r="195" spans="1:79" x14ac:dyDescent="0.2">
      <c r="S195" s="17"/>
      <c r="T195" s="17"/>
      <c r="U195" s="17"/>
      <c r="V195" s="17"/>
      <c r="W195" s="17"/>
      <c r="X195" s="17"/>
      <c r="Y195" s="17"/>
    </row>
    <row r="196" spans="1:79" x14ac:dyDescent="0.2">
      <c r="S196" s="17"/>
      <c r="T196" s="17"/>
      <c r="U196" s="17"/>
      <c r="V196" s="17"/>
      <c r="W196" s="17"/>
      <c r="X196" s="17"/>
      <c r="Y196" s="17"/>
    </row>
    <row r="197" spans="1:79" x14ac:dyDescent="0.2">
      <c r="S197" s="17"/>
      <c r="T197" s="17"/>
      <c r="U197" s="17"/>
      <c r="V197" s="17"/>
      <c r="W197" s="17"/>
      <c r="X197" s="17"/>
      <c r="Y197" s="17"/>
    </row>
    <row r="198" spans="1:79" s="7" customFormat="1" x14ac:dyDescent="0.2">
      <c r="A198" s="169"/>
      <c r="B198"/>
      <c r="C198"/>
      <c r="D198"/>
      <c r="E198"/>
      <c r="F198"/>
      <c r="G198"/>
      <c r="H198"/>
      <c r="I198"/>
      <c r="J198"/>
      <c r="K198"/>
      <c r="L198"/>
      <c r="M198" s="27"/>
      <c r="N198" s="27"/>
      <c r="O198" s="160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 s="69"/>
      <c r="AF198"/>
      <c r="AG198"/>
      <c r="AH198"/>
      <c r="AI198" s="69"/>
      <c r="AJ198" s="48"/>
      <c r="AK198"/>
      <c r="AL198"/>
      <c r="AM198" s="69"/>
      <c r="AN198"/>
      <c r="AO198" s="36"/>
      <c r="AP198"/>
      <c r="AQ198"/>
      <c r="AR198" s="36"/>
      <c r="AS198" s="36"/>
      <c r="AT198" s="36"/>
      <c r="AU198"/>
      <c r="AV198" s="69"/>
      <c r="AW198"/>
      <c r="AX198"/>
      <c r="AY198"/>
      <c r="AZ198"/>
      <c r="BD198"/>
      <c r="BH198"/>
      <c r="BI198"/>
      <c r="BM198"/>
      <c r="BN198"/>
      <c r="BR198"/>
      <c r="BV198"/>
      <c r="BW198"/>
      <c r="CA198"/>
    </row>
    <row r="203" spans="1:79" s="7" customFormat="1" x14ac:dyDescent="0.2">
      <c r="A203" s="169"/>
      <c r="B203"/>
      <c r="C203"/>
      <c r="D203"/>
      <c r="E203"/>
      <c r="F203"/>
      <c r="G203"/>
      <c r="H203"/>
      <c r="I203"/>
      <c r="J203"/>
      <c r="K203"/>
      <c r="L203"/>
      <c r="M203" s="27"/>
      <c r="N203" s="27"/>
      <c r="O203" s="160"/>
      <c r="P203"/>
      <c r="Q203"/>
      <c r="R203"/>
      <c r="S203"/>
      <c r="T203"/>
      <c r="U203"/>
      <c r="V203"/>
      <c r="W203"/>
      <c r="X203"/>
      <c r="Y203"/>
      <c r="AE203" s="69"/>
      <c r="AF203"/>
      <c r="AG203"/>
      <c r="AI203" s="69"/>
      <c r="AJ203" s="48"/>
      <c r="AK203"/>
      <c r="AM203" s="69"/>
      <c r="AN203"/>
      <c r="AO203" s="36"/>
      <c r="AQ203"/>
      <c r="AR203" s="36"/>
      <c r="AS203" s="36"/>
      <c r="AT203" s="36"/>
      <c r="AV203" s="69"/>
      <c r="AW203"/>
      <c r="AX203"/>
    </row>
    <row r="204" spans="1:79" s="17" customFormat="1" x14ac:dyDescent="0.2">
      <c r="A204" s="169"/>
      <c r="B204"/>
      <c r="C204"/>
      <c r="D204"/>
      <c r="E204"/>
      <c r="F204"/>
      <c r="G204"/>
      <c r="H204"/>
      <c r="I204"/>
      <c r="J204"/>
      <c r="K204"/>
      <c r="L204"/>
      <c r="M204" s="27"/>
      <c r="N204" s="27"/>
      <c r="O204" s="160"/>
      <c r="P204"/>
      <c r="Q204"/>
      <c r="R204"/>
      <c r="S204"/>
      <c r="T204"/>
      <c r="U204"/>
      <c r="V204"/>
      <c r="W204"/>
      <c r="X204"/>
      <c r="Y204"/>
      <c r="AE204" s="72"/>
      <c r="AI204" s="72"/>
      <c r="AJ204" s="51"/>
      <c r="AM204" s="72"/>
      <c r="AO204" s="39"/>
      <c r="AR204" s="39"/>
      <c r="AS204" s="39"/>
      <c r="AT204" s="39"/>
      <c r="AV204" s="72"/>
    </row>
    <row r="207" spans="1:79" x14ac:dyDescent="0.2">
      <c r="D207" s="17"/>
    </row>
    <row r="208" spans="1:79" x14ac:dyDescent="0.2">
      <c r="B208" s="17"/>
      <c r="C208" s="17"/>
      <c r="D208" s="1"/>
      <c r="E208" s="17"/>
      <c r="F208" s="17"/>
      <c r="G208" s="17"/>
      <c r="H208" s="17"/>
      <c r="I208" s="17"/>
      <c r="J208" s="17"/>
      <c r="K208" s="17"/>
      <c r="L208" s="17"/>
      <c r="M208" s="31"/>
      <c r="N208" s="31"/>
      <c r="P208" s="23"/>
      <c r="Q208" s="23"/>
      <c r="R208" s="17"/>
      <c r="S208" s="17"/>
      <c r="T208" s="17"/>
      <c r="U208" s="17"/>
      <c r="V208" s="17"/>
      <c r="W208" s="17"/>
      <c r="X208" s="17"/>
      <c r="Y208" s="17"/>
      <c r="AF208" t="s">
        <v>9</v>
      </c>
    </row>
    <row r="209" spans="1:79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24"/>
      <c r="N209" s="24"/>
      <c r="P209" s="1"/>
      <c r="Q209" s="1"/>
      <c r="R209" s="1"/>
      <c r="S209" s="5"/>
      <c r="T209" s="5"/>
      <c r="U209" s="5"/>
      <c r="V209" s="5"/>
    </row>
    <row r="210" spans="1:79" x14ac:dyDescent="0.2">
      <c r="A210" s="16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25"/>
      <c r="N210" s="25"/>
      <c r="P210" s="1"/>
      <c r="Q210" s="1"/>
      <c r="R210" s="1"/>
      <c r="S210" s="1"/>
      <c r="T210" s="1"/>
      <c r="U210" s="1"/>
      <c r="V210" s="1"/>
    </row>
    <row r="211" spans="1:79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25"/>
      <c r="N211" s="25"/>
      <c r="P211" s="1"/>
      <c r="Q211" s="1"/>
      <c r="R211" s="1"/>
      <c r="S211" s="1"/>
      <c r="T211" s="1"/>
      <c r="U211" s="1"/>
      <c r="V211" s="1"/>
    </row>
    <row r="212" spans="1:79" s="7" customFormat="1" x14ac:dyDescent="0.2">
      <c r="A212" s="169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25"/>
      <c r="N212" s="25"/>
      <c r="O212" s="160"/>
      <c r="P212" s="1"/>
      <c r="Q212" s="1"/>
      <c r="R212" s="1"/>
      <c r="S212" s="1"/>
      <c r="T212" s="1"/>
      <c r="U212" s="1"/>
      <c r="V212" s="1"/>
      <c r="W212"/>
      <c r="X212"/>
      <c r="Y212"/>
      <c r="Z212"/>
      <c r="AA212"/>
      <c r="AB212"/>
      <c r="AC212"/>
      <c r="AD212"/>
      <c r="AE212" s="69"/>
      <c r="AF212"/>
      <c r="AG212"/>
      <c r="AH212"/>
      <c r="AI212" s="69"/>
      <c r="AJ212" s="48"/>
      <c r="AK212"/>
      <c r="AL212"/>
      <c r="AM212" s="69"/>
      <c r="AO212" s="37"/>
      <c r="AP212"/>
      <c r="AQ212"/>
      <c r="AR212" s="36"/>
      <c r="AS212" s="37"/>
      <c r="AT212" s="37"/>
      <c r="AU212"/>
      <c r="AV212" s="69"/>
      <c r="AY212"/>
      <c r="AZ212"/>
      <c r="BD212"/>
      <c r="BH212"/>
      <c r="BI212"/>
      <c r="BM212"/>
      <c r="BN212"/>
      <c r="BR212"/>
      <c r="BV212"/>
      <c r="BW212"/>
      <c r="CA212"/>
    </row>
    <row r="213" spans="1:79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25"/>
      <c r="N213" s="25"/>
      <c r="P213" s="1"/>
      <c r="Q213" s="1"/>
      <c r="R213" s="1"/>
      <c r="S213" s="1"/>
      <c r="T213" s="1"/>
      <c r="U213" s="1"/>
      <c r="V213" s="1"/>
    </row>
    <row r="214" spans="1:79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25"/>
      <c r="N214" s="25"/>
      <c r="P214" s="1"/>
      <c r="Q214" s="1"/>
      <c r="R214" s="1"/>
      <c r="S214" s="1"/>
      <c r="T214" s="1"/>
      <c r="U214" s="1"/>
      <c r="V214" s="1"/>
    </row>
    <row r="215" spans="1:79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25"/>
      <c r="N215" s="25"/>
      <c r="P215" s="1"/>
      <c r="Q215" s="1"/>
      <c r="R215" s="1"/>
      <c r="S215" s="1"/>
      <c r="T215" s="1"/>
      <c r="U215" s="1"/>
      <c r="V215" s="1"/>
    </row>
    <row r="216" spans="1:79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25"/>
      <c r="N216" s="25"/>
      <c r="P216" s="1"/>
      <c r="Q216" s="1"/>
      <c r="R216" s="1"/>
      <c r="S216" s="1"/>
      <c r="T216" s="1"/>
      <c r="U216" s="1"/>
      <c r="V216" s="1"/>
    </row>
    <row r="217" spans="1:79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25"/>
      <c r="N217" s="25"/>
      <c r="P217" s="1"/>
      <c r="Q217" s="1"/>
      <c r="R217" s="1"/>
      <c r="S217" s="1"/>
      <c r="T217" s="1"/>
      <c r="U217" s="1"/>
      <c r="V217" s="1"/>
    </row>
    <row r="218" spans="1:79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25"/>
      <c r="N218" s="25"/>
      <c r="P218" s="1"/>
      <c r="Q218" s="1"/>
      <c r="R218" s="1"/>
      <c r="S218" s="1"/>
      <c r="T218" s="1"/>
      <c r="U218" s="1"/>
      <c r="V218" s="1"/>
    </row>
    <row r="219" spans="1:79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25"/>
      <c r="N219" s="25"/>
      <c r="P219" s="1"/>
      <c r="Q219" s="1"/>
      <c r="R219" s="1"/>
      <c r="S219" s="1"/>
      <c r="T219" s="1"/>
      <c r="U219" s="1"/>
      <c r="V219" s="1"/>
    </row>
    <row r="220" spans="1:79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25"/>
      <c r="N220" s="25"/>
      <c r="P220" s="1"/>
      <c r="Q220" s="1"/>
      <c r="R220" s="1"/>
      <c r="S220" s="1"/>
      <c r="T220" s="1"/>
      <c r="U220" s="1"/>
      <c r="V220" s="1"/>
    </row>
    <row r="221" spans="1:79" s="7" customFormat="1" x14ac:dyDescent="0.2">
      <c r="A221" s="169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25"/>
      <c r="N221" s="25"/>
      <c r="O221" s="160"/>
      <c r="P221" s="1"/>
      <c r="Q221" s="1"/>
      <c r="R221" s="1"/>
      <c r="S221" s="1"/>
      <c r="T221" s="1"/>
      <c r="U221" s="1"/>
      <c r="V221" s="1"/>
      <c r="W221"/>
      <c r="X221"/>
      <c r="Y221"/>
      <c r="Z221"/>
      <c r="AA221"/>
      <c r="AB221"/>
      <c r="AC221"/>
      <c r="AD221"/>
      <c r="AE221" s="69"/>
      <c r="AF221"/>
      <c r="AG221"/>
      <c r="AH221"/>
      <c r="AI221" s="69"/>
      <c r="AJ221" s="48"/>
      <c r="AK221"/>
      <c r="AL221"/>
      <c r="AM221" s="69"/>
      <c r="AN221"/>
      <c r="AO221" s="37"/>
      <c r="AP221"/>
      <c r="AQ221"/>
      <c r="AR221" s="36"/>
      <c r="AS221" s="37"/>
      <c r="AT221" s="37"/>
      <c r="AU221"/>
      <c r="AV221" s="69"/>
      <c r="AY221"/>
      <c r="AZ221"/>
      <c r="BD221"/>
      <c r="BH221"/>
      <c r="BI221"/>
      <c r="BM221"/>
      <c r="BN221"/>
      <c r="BR221"/>
      <c r="BV221"/>
      <c r="BW221"/>
      <c r="CA221"/>
    </row>
    <row r="222" spans="1:79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2"/>
      <c r="L222" s="1"/>
      <c r="M222" s="25"/>
      <c r="N222" s="25"/>
      <c r="P222" s="1"/>
      <c r="Q222" s="1"/>
      <c r="R222" s="1"/>
      <c r="S222" s="5"/>
      <c r="T222" s="5"/>
      <c r="U222" s="5"/>
      <c r="V222" s="5"/>
    </row>
    <row r="223" spans="1:79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25"/>
      <c r="N223" s="25"/>
      <c r="P223" s="1"/>
      <c r="Q223" s="1"/>
      <c r="R223" s="1"/>
      <c r="S223" s="1"/>
      <c r="T223" s="1"/>
      <c r="U223" s="1"/>
      <c r="V223" s="1"/>
    </row>
    <row r="224" spans="1:79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25"/>
      <c r="N224" s="25"/>
      <c r="P224" s="1"/>
      <c r="Q224" s="1"/>
      <c r="R224" s="1"/>
      <c r="S224" s="1"/>
      <c r="T224" s="1"/>
      <c r="U224" s="1"/>
      <c r="V224" s="1"/>
    </row>
    <row r="225" spans="1:79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25"/>
      <c r="N225" s="25"/>
      <c r="P225" s="1"/>
      <c r="Q225" s="1"/>
      <c r="R225" s="1"/>
      <c r="S225" s="1"/>
      <c r="T225" s="1"/>
      <c r="U225" s="1"/>
      <c r="V225" s="1"/>
    </row>
    <row r="226" spans="1:79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25"/>
      <c r="N226" s="25"/>
      <c r="P226" s="5"/>
      <c r="Q226" s="5"/>
      <c r="R226" s="1"/>
      <c r="S226" s="1"/>
      <c r="T226" s="1"/>
      <c r="U226" s="1"/>
      <c r="V226" s="1"/>
    </row>
    <row r="227" spans="1:79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25"/>
      <c r="N227" s="25"/>
      <c r="P227" s="5"/>
      <c r="Q227" s="5"/>
      <c r="R227" s="1"/>
      <c r="S227" s="1"/>
      <c r="T227" s="1"/>
      <c r="U227" s="1"/>
      <c r="V227" s="1"/>
    </row>
    <row r="228" spans="1:79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25"/>
      <c r="N228" s="25"/>
      <c r="P228" s="5"/>
      <c r="Q228" s="5"/>
      <c r="R228" s="1"/>
      <c r="S228" s="1"/>
      <c r="T228" s="1"/>
      <c r="U228" s="1"/>
      <c r="V228" s="1"/>
    </row>
    <row r="229" spans="1:79" s="7" customFormat="1" x14ac:dyDescent="0.2">
      <c r="A229" s="169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25"/>
      <c r="N229" s="25"/>
      <c r="O229" s="160"/>
      <c r="P229" s="1"/>
      <c r="Q229" s="1"/>
      <c r="R229" s="1"/>
      <c r="S229" s="1"/>
      <c r="T229" s="1"/>
      <c r="U229" s="1"/>
      <c r="V229" s="1"/>
      <c r="W229"/>
      <c r="X229"/>
      <c r="Y229"/>
      <c r="Z229"/>
      <c r="AA229"/>
      <c r="AB229"/>
      <c r="AC229"/>
      <c r="AD229"/>
      <c r="AE229" s="69"/>
      <c r="AF229"/>
      <c r="AG229"/>
      <c r="AH229"/>
      <c r="AI229" s="69"/>
      <c r="AJ229" s="48"/>
      <c r="AK229"/>
      <c r="AL229"/>
      <c r="AM229" s="69"/>
      <c r="AN229"/>
      <c r="AO229" s="36"/>
      <c r="AP229"/>
      <c r="AQ229"/>
      <c r="AR229" s="36"/>
      <c r="AS229" s="36"/>
      <c r="AT229" s="37"/>
      <c r="AU229"/>
      <c r="AV229" s="69"/>
      <c r="AW229"/>
      <c r="AY229"/>
      <c r="AZ229"/>
      <c r="BD229"/>
      <c r="BH229"/>
      <c r="BI229"/>
      <c r="BM229"/>
      <c r="BN229"/>
      <c r="BR229"/>
      <c r="BV229"/>
      <c r="BW229"/>
      <c r="CA229"/>
    </row>
    <row r="230" spans="1:79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25"/>
      <c r="N230" s="25"/>
      <c r="P230" s="1"/>
      <c r="Q230" s="1"/>
      <c r="R230" s="1"/>
      <c r="S230" s="1"/>
      <c r="T230" s="1"/>
      <c r="U230" s="1"/>
      <c r="V230" s="1"/>
    </row>
    <row r="231" spans="1:79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25"/>
      <c r="N231" s="25"/>
      <c r="P231" s="1"/>
      <c r="Q231" s="1"/>
      <c r="R231" s="1"/>
      <c r="S231" s="1"/>
      <c r="T231" s="1"/>
      <c r="U231" s="1"/>
      <c r="V231" s="1"/>
    </row>
    <row r="232" spans="1:79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25"/>
      <c r="N232" s="25"/>
      <c r="P232" s="1"/>
      <c r="Q232" s="1"/>
      <c r="R232" s="1"/>
      <c r="S232" s="1"/>
      <c r="T232" s="1"/>
      <c r="U232" s="1"/>
      <c r="V232" s="1"/>
    </row>
    <row r="233" spans="1:79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25"/>
      <c r="N233" s="25"/>
      <c r="P233" s="1"/>
      <c r="Q233" s="1"/>
      <c r="R233" s="1"/>
      <c r="S233" s="5"/>
      <c r="T233" s="5"/>
      <c r="U233" s="5"/>
      <c r="V233" s="5"/>
    </row>
    <row r="234" spans="1:79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25"/>
      <c r="N234" s="25"/>
      <c r="P234" s="1"/>
      <c r="Q234" s="1"/>
      <c r="R234" s="1"/>
      <c r="S234" s="1"/>
      <c r="T234" s="1"/>
      <c r="U234" s="1"/>
      <c r="V234" s="1"/>
    </row>
    <row r="235" spans="1:79" x14ac:dyDescent="0.2">
      <c r="B235" s="1"/>
      <c r="C235" s="1"/>
      <c r="E235" s="1"/>
      <c r="F235" s="1"/>
      <c r="G235" s="1"/>
      <c r="H235" s="1"/>
      <c r="I235" s="1"/>
      <c r="J235" s="1"/>
      <c r="K235" s="1"/>
      <c r="L235" s="1"/>
      <c r="M235" s="25"/>
      <c r="N235" s="25"/>
      <c r="P235" s="1"/>
      <c r="Q235" s="1"/>
      <c r="R235" s="1"/>
      <c r="S235" s="1"/>
      <c r="T235" s="1"/>
      <c r="U235" s="1"/>
      <c r="V235" s="1"/>
    </row>
    <row r="236" spans="1:79" s="7" customFormat="1" x14ac:dyDescent="0.2">
      <c r="A236" s="169"/>
      <c r="B236"/>
      <c r="C236"/>
      <c r="D236"/>
      <c r="E236"/>
      <c r="F236"/>
      <c r="G236"/>
      <c r="H236"/>
      <c r="I236"/>
      <c r="J236"/>
      <c r="K236"/>
      <c r="L236"/>
      <c r="M236" s="27"/>
      <c r="N236" s="27"/>
      <c r="O236" s="160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 s="69"/>
      <c r="AF236"/>
      <c r="AG236"/>
      <c r="AH236"/>
      <c r="AI236" s="73"/>
      <c r="AJ236" s="48"/>
      <c r="AL236"/>
      <c r="AM236" s="73"/>
      <c r="AO236" s="37"/>
      <c r="AP236"/>
      <c r="AR236" s="37"/>
      <c r="AS236" s="37"/>
      <c r="AT236" s="37"/>
      <c r="AU236"/>
      <c r="AV236" s="73"/>
      <c r="AY236"/>
      <c r="AZ236"/>
      <c r="BD236"/>
      <c r="BH236"/>
      <c r="BI236"/>
      <c r="BM236"/>
      <c r="BN236"/>
      <c r="BR236"/>
      <c r="BV236"/>
      <c r="BW236"/>
      <c r="CA236"/>
    </row>
    <row r="245" spans="1:79" x14ac:dyDescent="0.2">
      <c r="D245" s="1"/>
      <c r="P245" s="1"/>
      <c r="Q245" s="1"/>
    </row>
    <row r="246" spans="1:79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24"/>
      <c r="N246" s="24"/>
      <c r="P246" s="1"/>
      <c r="Q246" s="1"/>
      <c r="R246" s="1"/>
      <c r="S246" s="1"/>
      <c r="T246" s="1"/>
      <c r="U246" s="1"/>
      <c r="V246" s="1"/>
    </row>
    <row r="247" spans="1:79" s="7" customFormat="1" x14ac:dyDescent="0.2">
      <c r="A247" s="169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25"/>
      <c r="N247" s="25"/>
      <c r="O247" s="160"/>
      <c r="P247" s="1"/>
      <c r="Q247" s="1"/>
      <c r="R247" s="1"/>
      <c r="S247" s="5"/>
      <c r="T247" s="5"/>
      <c r="U247" s="5"/>
      <c r="V247" s="5"/>
      <c r="W247"/>
      <c r="X247"/>
      <c r="Y247"/>
      <c r="Z247"/>
      <c r="AA247"/>
      <c r="AB247"/>
      <c r="AC247"/>
      <c r="AD247"/>
      <c r="AE247" s="69"/>
      <c r="AF247"/>
      <c r="AG247"/>
      <c r="AH247"/>
      <c r="AI247" s="69"/>
      <c r="AJ247" s="48"/>
      <c r="AK247"/>
      <c r="AL247"/>
      <c r="AM247" s="69"/>
      <c r="AO247" s="37"/>
      <c r="AP247"/>
      <c r="AQ247"/>
      <c r="AR247" s="36"/>
      <c r="AS247" s="37"/>
      <c r="AT247" s="37"/>
      <c r="AU247"/>
      <c r="AV247" s="69"/>
      <c r="AY247"/>
      <c r="AZ247"/>
      <c r="BD247"/>
      <c r="BH247"/>
      <c r="BI247"/>
      <c r="BM247"/>
      <c r="BN247"/>
      <c r="BR247"/>
      <c r="BV247"/>
      <c r="BW247"/>
      <c r="CA247"/>
    </row>
    <row r="248" spans="1:79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25"/>
      <c r="N248" s="25"/>
      <c r="P248" s="1"/>
      <c r="Q248" s="1"/>
      <c r="R248" s="1"/>
      <c r="S248" s="1"/>
      <c r="T248" s="1"/>
      <c r="U248" s="1"/>
      <c r="V248" s="1"/>
    </row>
    <row r="249" spans="1:79" x14ac:dyDescent="0.2">
      <c r="B249" s="1"/>
      <c r="C249" s="1"/>
      <c r="D249" s="6"/>
      <c r="E249" s="1"/>
      <c r="F249" s="1"/>
      <c r="G249" s="1"/>
      <c r="H249" s="1"/>
      <c r="I249" s="1"/>
      <c r="J249" s="1"/>
      <c r="K249" s="1"/>
      <c r="L249" s="1"/>
      <c r="M249" s="25"/>
      <c r="N249" s="25"/>
      <c r="P249" s="1"/>
      <c r="Q249" s="1"/>
      <c r="R249" s="1"/>
      <c r="S249" s="1"/>
      <c r="T249" s="1"/>
      <c r="U249" s="1"/>
      <c r="V249" s="1"/>
    </row>
    <row r="250" spans="1:79" x14ac:dyDescent="0.2">
      <c r="B250" s="6"/>
      <c r="C250" s="6"/>
      <c r="D250" s="1"/>
      <c r="E250" s="6"/>
      <c r="F250" s="6"/>
      <c r="G250" s="6"/>
      <c r="H250" s="6"/>
      <c r="I250" s="6"/>
      <c r="J250" s="6"/>
      <c r="K250" s="6"/>
      <c r="L250" s="6"/>
      <c r="M250" s="26"/>
      <c r="N250" s="26"/>
      <c r="P250" s="6"/>
      <c r="Q250" s="6"/>
      <c r="R250" s="6"/>
      <c r="S250" s="6"/>
      <c r="T250" s="6"/>
      <c r="U250" s="6"/>
      <c r="V250" s="6"/>
      <c r="W250" s="7"/>
      <c r="X250" s="7"/>
      <c r="Y250" s="7"/>
    </row>
    <row r="251" spans="1:79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2"/>
      <c r="L251" s="1"/>
      <c r="M251" s="25"/>
      <c r="N251" s="25"/>
      <c r="P251" s="1"/>
      <c r="Q251" s="1"/>
      <c r="R251" s="1"/>
      <c r="S251" s="1"/>
      <c r="T251" s="1"/>
      <c r="U251" s="1"/>
      <c r="V251" s="1"/>
    </row>
    <row r="252" spans="1:79" x14ac:dyDescent="0.2">
      <c r="A252" s="17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25"/>
      <c r="N252" s="25"/>
      <c r="P252" s="1"/>
      <c r="Q252" s="1"/>
      <c r="R252" s="1"/>
      <c r="S252" s="1"/>
      <c r="T252" s="1"/>
      <c r="U252" s="1"/>
      <c r="V252" s="1"/>
    </row>
    <row r="253" spans="1:79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25"/>
      <c r="N253" s="25"/>
      <c r="P253" s="1"/>
      <c r="Q253" s="1"/>
      <c r="R253" s="1"/>
      <c r="S253" s="5"/>
      <c r="T253" s="5"/>
      <c r="U253" s="5"/>
      <c r="V253" s="5"/>
    </row>
    <row r="254" spans="1:79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25"/>
      <c r="N254" s="25"/>
      <c r="P254" s="1"/>
      <c r="Q254" s="1"/>
      <c r="R254" s="1"/>
      <c r="S254" s="1"/>
      <c r="T254" s="1"/>
      <c r="U254" s="1"/>
      <c r="V254" s="1"/>
    </row>
    <row r="255" spans="1:79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25"/>
      <c r="N255" s="25"/>
      <c r="P255" s="1"/>
      <c r="Q255" s="1"/>
      <c r="R255" s="1"/>
      <c r="S255" s="1"/>
      <c r="T255" s="1"/>
      <c r="U255" s="1"/>
      <c r="V255" s="1"/>
    </row>
    <row r="256" spans="1:79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25"/>
      <c r="N256" s="25"/>
      <c r="P256" s="1"/>
      <c r="Q256" s="1"/>
      <c r="R256" s="1"/>
      <c r="S256" s="1"/>
      <c r="T256" s="1"/>
      <c r="U256" s="1"/>
      <c r="V256" s="1"/>
    </row>
    <row r="257" spans="1:79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25"/>
      <c r="N257" s="25"/>
      <c r="P257" s="1"/>
      <c r="Q257" s="1"/>
      <c r="R257" s="1"/>
      <c r="S257" s="1"/>
      <c r="T257" s="1"/>
      <c r="U257" s="1"/>
      <c r="V257" s="1"/>
    </row>
    <row r="258" spans="1:79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25"/>
      <c r="N258" s="25"/>
      <c r="P258" s="1"/>
      <c r="Q258" s="1"/>
      <c r="R258" s="1"/>
      <c r="S258" s="1"/>
      <c r="T258" s="1"/>
      <c r="U258" s="1"/>
      <c r="V258" s="1"/>
    </row>
    <row r="259" spans="1:79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25"/>
      <c r="N259" s="25"/>
      <c r="P259" s="1"/>
      <c r="Q259" s="1"/>
      <c r="R259" s="1"/>
      <c r="S259" s="1"/>
      <c r="T259" s="1"/>
      <c r="U259" s="1"/>
      <c r="V259" s="1"/>
    </row>
    <row r="260" spans="1:79" x14ac:dyDescent="0.2">
      <c r="B260" s="1"/>
      <c r="C260" s="1"/>
      <c r="D260" s="7"/>
      <c r="E260" s="1"/>
      <c r="F260" s="1"/>
      <c r="G260" s="1"/>
      <c r="H260" s="1"/>
      <c r="I260" s="1"/>
      <c r="J260" s="1"/>
      <c r="K260" s="1"/>
      <c r="L260" s="1"/>
      <c r="M260" s="25"/>
      <c r="N260" s="25"/>
      <c r="P260" s="1"/>
      <c r="Q260" s="1"/>
      <c r="R260" s="1"/>
      <c r="S260" s="1"/>
      <c r="T260" s="1"/>
      <c r="U260" s="1"/>
      <c r="V260" s="1"/>
    </row>
    <row r="261" spans="1:79" x14ac:dyDescent="0.2">
      <c r="B261" s="7"/>
      <c r="C261" s="7"/>
      <c r="D261" s="1"/>
      <c r="E261" s="7"/>
      <c r="F261" s="7"/>
      <c r="G261" s="7"/>
      <c r="H261" s="7"/>
      <c r="I261" s="7"/>
      <c r="J261" s="7"/>
      <c r="K261" s="7"/>
      <c r="L261" s="7"/>
      <c r="M261" s="28"/>
      <c r="N261" s="28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 spans="1:79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25"/>
      <c r="N262" s="25"/>
      <c r="P262" s="1"/>
      <c r="Q262" s="1"/>
      <c r="R262" s="1"/>
      <c r="S262" s="5"/>
      <c r="T262" s="5"/>
      <c r="U262" s="5"/>
      <c r="V262" s="5"/>
    </row>
    <row r="263" spans="1:79" s="7" customFormat="1" x14ac:dyDescent="0.2">
      <c r="A263" s="17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25"/>
      <c r="N263" s="25"/>
      <c r="O263" s="160"/>
      <c r="P263" s="1"/>
      <c r="Q263" s="1"/>
      <c r="R263" s="1"/>
      <c r="S263" s="1"/>
      <c r="T263" s="1"/>
      <c r="U263" s="1"/>
      <c r="V263" s="1"/>
      <c r="W263"/>
      <c r="X263"/>
      <c r="Y263"/>
      <c r="Z263"/>
      <c r="AA263"/>
      <c r="AB263"/>
      <c r="AC263"/>
      <c r="AD263"/>
      <c r="AE263" s="69"/>
      <c r="AF263"/>
      <c r="AG263"/>
      <c r="AH263"/>
      <c r="AI263" s="69"/>
      <c r="AJ263" s="48"/>
      <c r="AK263"/>
      <c r="AL263"/>
      <c r="AM263" s="69"/>
      <c r="AO263" s="37"/>
      <c r="AP263"/>
      <c r="AQ263"/>
      <c r="AR263" s="36"/>
      <c r="AS263" s="37"/>
      <c r="AT263" s="37"/>
      <c r="AU263"/>
      <c r="AV263" s="69"/>
      <c r="AY263"/>
      <c r="AZ263"/>
      <c r="BD263"/>
      <c r="BH263"/>
      <c r="BI263"/>
      <c r="BM263"/>
      <c r="BN263"/>
      <c r="BR263"/>
      <c r="BV263"/>
      <c r="BW263"/>
      <c r="CA263"/>
    </row>
    <row r="264" spans="1:79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25"/>
      <c r="N264" s="25"/>
      <c r="P264" s="1"/>
      <c r="Q264" s="1"/>
      <c r="R264" s="1"/>
      <c r="S264" s="1"/>
      <c r="T264" s="1"/>
      <c r="U264" s="1"/>
      <c r="V264" s="1"/>
    </row>
    <row r="265" spans="1:79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25"/>
      <c r="N265" s="25"/>
      <c r="P265" s="1"/>
      <c r="Q265" s="1"/>
      <c r="R265" s="1"/>
      <c r="S265" s="1"/>
      <c r="T265" s="1"/>
      <c r="U265" s="1"/>
      <c r="V265" s="1"/>
    </row>
    <row r="266" spans="1:79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25"/>
      <c r="N266" s="25"/>
      <c r="P266" s="1"/>
      <c r="Q266" s="1"/>
      <c r="R266" s="1"/>
      <c r="S266" s="1"/>
      <c r="T266" s="1"/>
      <c r="U266" s="1"/>
      <c r="V266" s="1"/>
    </row>
    <row r="267" spans="1:79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25"/>
      <c r="N267" s="25"/>
      <c r="P267" s="1"/>
      <c r="Q267" s="1"/>
      <c r="R267" s="1"/>
      <c r="S267" s="1"/>
      <c r="T267" s="1"/>
      <c r="U267" s="1"/>
      <c r="V267" s="1"/>
    </row>
    <row r="268" spans="1:79" x14ac:dyDescent="0.2">
      <c r="B268" s="1"/>
      <c r="C268" s="1"/>
      <c r="D268" s="7"/>
      <c r="E268" s="1"/>
      <c r="F268" s="1"/>
      <c r="G268" s="1"/>
      <c r="H268" s="1"/>
      <c r="I268" s="1"/>
      <c r="J268" s="1"/>
      <c r="K268" s="1"/>
      <c r="L268" s="1"/>
      <c r="M268" s="25"/>
      <c r="N268" s="25"/>
      <c r="P268" s="1"/>
      <c r="Q268" s="1"/>
      <c r="R268" s="1"/>
      <c r="S268" s="1"/>
      <c r="T268" s="1"/>
      <c r="U268" s="1"/>
      <c r="V268" s="1"/>
    </row>
    <row r="269" spans="1:79" x14ac:dyDescent="0.2">
      <c r="B269" s="7"/>
      <c r="C269" s="7"/>
      <c r="D269" s="1"/>
      <c r="E269" s="7"/>
      <c r="F269" s="7"/>
      <c r="G269" s="7"/>
      <c r="H269" s="7"/>
      <c r="I269" s="7"/>
      <c r="J269" s="7"/>
      <c r="K269" s="7"/>
      <c r="L269" s="7"/>
      <c r="M269" s="28"/>
      <c r="N269" s="28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 spans="1:79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24"/>
      <c r="N270" s="24"/>
      <c r="P270" s="1"/>
      <c r="Q270" s="1"/>
      <c r="R270" s="1"/>
      <c r="S270" s="1"/>
      <c r="T270" s="1"/>
      <c r="U270" s="1"/>
      <c r="V270" s="1"/>
    </row>
    <row r="271" spans="1:79" x14ac:dyDescent="0.2">
      <c r="A271" s="17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25"/>
      <c r="N271" s="25"/>
      <c r="P271" s="1"/>
      <c r="Q271" s="1"/>
      <c r="R271" s="1"/>
      <c r="S271" s="5"/>
      <c r="T271" s="5"/>
      <c r="U271" s="5"/>
      <c r="V271" s="5"/>
    </row>
    <row r="272" spans="1:79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25"/>
      <c r="N272" s="25"/>
      <c r="P272" s="1"/>
      <c r="Q272" s="1"/>
      <c r="R272" s="1"/>
      <c r="S272" s="1"/>
      <c r="T272" s="1"/>
      <c r="U272" s="1"/>
      <c r="V272" s="1"/>
    </row>
    <row r="273" spans="1:79" s="7" customFormat="1" x14ac:dyDescent="0.2">
      <c r="A273" s="169"/>
      <c r="B273" s="1"/>
      <c r="C273" s="1"/>
      <c r="D273"/>
      <c r="E273" s="1"/>
      <c r="F273" s="1"/>
      <c r="G273" s="1"/>
      <c r="H273" s="1"/>
      <c r="I273" s="1"/>
      <c r="J273" s="1"/>
      <c r="K273" s="1"/>
      <c r="L273" s="1"/>
      <c r="M273" s="25"/>
      <c r="N273" s="25"/>
      <c r="O273" s="160"/>
      <c r="P273" s="1"/>
      <c r="Q273" s="1"/>
      <c r="R273" s="1"/>
      <c r="S273" s="1"/>
      <c r="T273" s="1"/>
      <c r="U273" s="1"/>
      <c r="V273" s="1"/>
      <c r="W273"/>
      <c r="X273"/>
      <c r="Y273"/>
      <c r="Z273"/>
      <c r="AA273"/>
      <c r="AB273"/>
      <c r="AC273"/>
      <c r="AD273"/>
      <c r="AE273" s="69"/>
      <c r="AF273"/>
      <c r="AG273"/>
      <c r="AH273"/>
      <c r="AI273" s="69"/>
      <c r="AJ273" s="48"/>
      <c r="AK273"/>
      <c r="AL273"/>
      <c r="AM273" s="69"/>
      <c r="AO273" s="37"/>
      <c r="AP273"/>
      <c r="AQ273"/>
      <c r="AR273" s="36"/>
      <c r="AS273" s="37"/>
      <c r="AT273" s="37"/>
      <c r="AU273"/>
      <c r="AV273" s="69"/>
      <c r="AY273"/>
      <c r="AZ273"/>
      <c r="BD273"/>
      <c r="BH273"/>
      <c r="BI273"/>
      <c r="BM273"/>
      <c r="BN273"/>
      <c r="BR273"/>
      <c r="BV273"/>
      <c r="BW273"/>
      <c r="CA273"/>
    </row>
    <row r="274" spans="1:79" s="7" customFormat="1" x14ac:dyDescent="0.2">
      <c r="A274" s="169"/>
      <c r="B274"/>
      <c r="C274"/>
      <c r="D274"/>
      <c r="E274"/>
      <c r="F274"/>
      <c r="G274"/>
      <c r="H274"/>
      <c r="I274"/>
      <c r="J274"/>
      <c r="K274"/>
      <c r="L274"/>
      <c r="M274" s="27"/>
      <c r="N274" s="27"/>
      <c r="O274" s="160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 s="69"/>
      <c r="AF274"/>
      <c r="AG274"/>
      <c r="AH274"/>
      <c r="AI274" s="69"/>
      <c r="AJ274" s="48"/>
      <c r="AK274"/>
      <c r="AL274"/>
      <c r="AM274" s="69"/>
      <c r="AO274" s="37"/>
      <c r="AP274"/>
      <c r="AQ274"/>
      <c r="AR274" s="36"/>
      <c r="AS274" s="37"/>
      <c r="AT274" s="37"/>
      <c r="AU274"/>
      <c r="AV274" s="69"/>
      <c r="AY274"/>
      <c r="AZ274"/>
      <c r="BD274"/>
      <c r="BH274"/>
      <c r="BI274"/>
      <c r="BM274"/>
      <c r="BN274"/>
      <c r="BR274"/>
      <c r="BV274"/>
      <c r="BW274"/>
      <c r="CA274"/>
    </row>
    <row r="280" spans="1:79" x14ac:dyDescent="0.2">
      <c r="M280" s="25"/>
      <c r="N280" s="25"/>
      <c r="S280" s="1"/>
      <c r="T280" s="1"/>
      <c r="U280" s="1"/>
      <c r="V280" s="1"/>
    </row>
    <row r="282" spans="1:79" s="17" customFormat="1" x14ac:dyDescent="0.2">
      <c r="A282" s="169"/>
      <c r="B282"/>
      <c r="C282"/>
      <c r="D282"/>
      <c r="E282"/>
      <c r="F282"/>
      <c r="G282"/>
      <c r="H282"/>
      <c r="I282"/>
      <c r="J282"/>
      <c r="K282"/>
      <c r="L282"/>
      <c r="M282" s="27"/>
      <c r="N282" s="27"/>
      <c r="O282" s="160"/>
      <c r="P282" s="1"/>
      <c r="Q282" s="1"/>
      <c r="R282"/>
      <c r="S282"/>
      <c r="T282"/>
      <c r="U282"/>
      <c r="V282"/>
      <c r="W282"/>
      <c r="X282"/>
      <c r="Y282"/>
      <c r="AE282" s="72"/>
      <c r="AI282" s="72"/>
      <c r="AJ282" s="51"/>
      <c r="AM282" s="72"/>
      <c r="AO282" s="39"/>
      <c r="AR282" s="39"/>
      <c r="AS282" s="39"/>
      <c r="AT282" s="39"/>
      <c r="AV282" s="72"/>
    </row>
    <row r="283" spans="1:79" x14ac:dyDescent="0.2">
      <c r="Z283" s="1" t="s">
        <v>22</v>
      </c>
      <c r="AA283" s="1"/>
      <c r="AB283" s="1"/>
      <c r="AC283" s="1"/>
      <c r="AD283" s="1"/>
      <c r="AH283" s="1" t="s">
        <v>22</v>
      </c>
      <c r="AL283" s="1" t="s">
        <v>22</v>
      </c>
      <c r="AP283" s="1" t="s">
        <v>22</v>
      </c>
      <c r="AU283" s="1" t="s">
        <v>22</v>
      </c>
      <c r="AY283" s="1" t="s">
        <v>22</v>
      </c>
      <c r="AZ283" s="1" t="s">
        <v>22</v>
      </c>
      <c r="BD283" s="1" t="s">
        <v>22</v>
      </c>
      <c r="BH283" s="1" t="s">
        <v>22</v>
      </c>
      <c r="BI283" s="1" t="s">
        <v>22</v>
      </c>
      <c r="BM283" s="1" t="s">
        <v>22</v>
      </c>
      <c r="BN283" s="1" t="s">
        <v>22</v>
      </c>
      <c r="BR283" s="1" t="s">
        <v>22</v>
      </c>
      <c r="BV283" s="1" t="s">
        <v>22</v>
      </c>
      <c r="BW283" s="1" t="s">
        <v>22</v>
      </c>
      <c r="CA283" s="1" t="s">
        <v>22</v>
      </c>
    </row>
    <row r="284" spans="1:79" x14ac:dyDescent="0.2">
      <c r="W284" s="1"/>
      <c r="X284" s="1"/>
      <c r="Y284" s="1"/>
    </row>
    <row r="285" spans="1:79" x14ac:dyDescent="0.2">
      <c r="W285" s="1"/>
      <c r="X285" s="1"/>
      <c r="Y285" s="1"/>
    </row>
    <row r="286" spans="1:79" x14ac:dyDescent="0.2">
      <c r="W286" s="1"/>
      <c r="X286" s="1"/>
      <c r="Y286" s="1"/>
    </row>
    <row r="287" spans="1:79" x14ac:dyDescent="0.2">
      <c r="W287" s="1"/>
      <c r="X287" s="1"/>
      <c r="Y287" s="1"/>
    </row>
    <row r="288" spans="1:79" x14ac:dyDescent="0.2">
      <c r="W288" s="1"/>
      <c r="X288" s="1"/>
      <c r="Y288" s="1"/>
    </row>
    <row r="289" spans="2:25" x14ac:dyDescent="0.2">
      <c r="W289" s="1"/>
      <c r="X289" s="1"/>
      <c r="Y289" s="1"/>
    </row>
    <row r="290" spans="2:25" x14ac:dyDescent="0.2">
      <c r="W290" s="1"/>
      <c r="X290" s="1"/>
      <c r="Y290" s="1"/>
    </row>
    <row r="295" spans="2:25" x14ac:dyDescent="0.2">
      <c r="D295" s="1"/>
    </row>
    <row r="296" spans="2:25" x14ac:dyDescent="0.2">
      <c r="B296" s="1"/>
      <c r="C296" s="1"/>
      <c r="E296" s="1"/>
      <c r="F296" s="1"/>
      <c r="G296" s="1"/>
      <c r="H296" s="1"/>
      <c r="I296" s="1"/>
      <c r="J296" s="1"/>
      <c r="K296" s="1"/>
      <c r="L296" s="1"/>
      <c r="M296" s="25"/>
      <c r="N296" s="25"/>
      <c r="P296" s="1"/>
      <c r="Q296" s="1"/>
      <c r="R296" s="1"/>
      <c r="S296" s="1"/>
      <c r="T296" s="1"/>
      <c r="U296" s="1"/>
      <c r="V296" s="1"/>
    </row>
    <row r="309" spans="1:79" x14ac:dyDescent="0.2">
      <c r="Z309" s="15"/>
      <c r="AA309" s="15"/>
      <c r="AB309" s="15"/>
      <c r="AC309" s="15"/>
      <c r="AD309" s="15"/>
      <c r="AE309" s="74" t="s">
        <v>30</v>
      </c>
      <c r="AF309" s="15" t="s">
        <v>24</v>
      </c>
      <c r="AG309" s="15" t="s">
        <v>31</v>
      </c>
      <c r="AH309" s="15"/>
      <c r="AL309" s="15"/>
      <c r="AP309" s="15"/>
      <c r="AU309" s="15"/>
      <c r="AY309" s="15"/>
      <c r="AZ309" s="15"/>
      <c r="BD309" s="15"/>
      <c r="BH309" s="15"/>
      <c r="BI309" s="15"/>
      <c r="BM309" s="15"/>
      <c r="BN309" s="15"/>
      <c r="BR309" s="15"/>
      <c r="BV309" s="15"/>
      <c r="BW309" s="15"/>
      <c r="CA309" s="15"/>
    </row>
    <row r="310" spans="1:79" x14ac:dyDescent="0.2">
      <c r="Z310" s="15" t="s">
        <v>10</v>
      </c>
      <c r="AA310" s="15"/>
      <c r="AB310" s="15"/>
      <c r="AC310" s="15"/>
      <c r="AD310" s="15"/>
      <c r="AE310" s="75"/>
      <c r="AF310" s="8"/>
      <c r="AG310" s="8"/>
      <c r="AH310" s="15" t="s">
        <v>10</v>
      </c>
      <c r="AL310" s="15" t="s">
        <v>10</v>
      </c>
      <c r="AP310" s="15" t="s">
        <v>10</v>
      </c>
      <c r="AU310" s="15" t="s">
        <v>10</v>
      </c>
      <c r="AY310" s="15" t="s">
        <v>10</v>
      </c>
      <c r="AZ310" s="15" t="s">
        <v>10</v>
      </c>
      <c r="BD310" s="15" t="s">
        <v>10</v>
      </c>
      <c r="BH310" s="15" t="s">
        <v>10</v>
      </c>
      <c r="BI310" s="15" t="s">
        <v>10</v>
      </c>
      <c r="BM310" s="15" t="s">
        <v>10</v>
      </c>
      <c r="BN310" s="15" t="s">
        <v>10</v>
      </c>
      <c r="BR310" s="15" t="s">
        <v>10</v>
      </c>
      <c r="BV310" s="15" t="s">
        <v>10</v>
      </c>
      <c r="BW310" s="15" t="s">
        <v>10</v>
      </c>
      <c r="CA310" s="15" t="s">
        <v>10</v>
      </c>
    </row>
    <row r="311" spans="1:79" x14ac:dyDescent="0.2">
      <c r="Z311" s="15"/>
      <c r="AA311" s="15"/>
      <c r="AB311" s="15"/>
      <c r="AC311" s="15"/>
      <c r="AD311" s="15"/>
      <c r="AE311" s="75"/>
      <c r="AF311" s="8"/>
      <c r="AG311" s="8"/>
      <c r="AH311" s="15"/>
      <c r="AL311" s="15"/>
      <c r="AP311" s="15"/>
      <c r="AU311" s="15"/>
      <c r="AY311" s="15"/>
      <c r="AZ311" s="15"/>
      <c r="BD311" s="15"/>
      <c r="BH311" s="15"/>
      <c r="BI311" s="15"/>
      <c r="BM311" s="15"/>
      <c r="BN311" s="15"/>
      <c r="BR311" s="15"/>
      <c r="BV311" s="15"/>
      <c r="BW311" s="15"/>
      <c r="CA311" s="15"/>
    </row>
    <row r="312" spans="1:79" x14ac:dyDescent="0.2">
      <c r="Z312" s="15" t="s">
        <v>11</v>
      </c>
      <c r="AA312" s="15"/>
      <c r="AB312" s="15"/>
      <c r="AC312" s="15"/>
      <c r="AD312" s="15"/>
      <c r="AE312" s="75"/>
      <c r="AF312" s="46" t="s">
        <v>8</v>
      </c>
      <c r="AG312" s="8"/>
      <c r="AH312" s="15" t="s">
        <v>11</v>
      </c>
      <c r="AL312" s="15" t="s">
        <v>11</v>
      </c>
      <c r="AP312" s="15" t="s">
        <v>11</v>
      </c>
      <c r="AU312" s="15" t="s">
        <v>11</v>
      </c>
      <c r="AY312" s="15" t="s">
        <v>11</v>
      </c>
      <c r="AZ312" s="15" t="s">
        <v>11</v>
      </c>
      <c r="BD312" s="15" t="s">
        <v>11</v>
      </c>
      <c r="BH312" s="15" t="s">
        <v>11</v>
      </c>
      <c r="BI312" s="15" t="s">
        <v>11</v>
      </c>
      <c r="BM312" s="15" t="s">
        <v>11</v>
      </c>
      <c r="BN312" s="15" t="s">
        <v>11</v>
      </c>
      <c r="BR312" s="15" t="s">
        <v>11</v>
      </c>
      <c r="BV312" s="15" t="s">
        <v>11</v>
      </c>
      <c r="BW312" s="15" t="s">
        <v>11</v>
      </c>
      <c r="CA312" s="15" t="s">
        <v>11</v>
      </c>
    </row>
    <row r="313" spans="1:79" x14ac:dyDescent="0.2">
      <c r="Z313" s="15"/>
      <c r="AA313" s="15"/>
      <c r="AB313" s="15"/>
      <c r="AC313" s="15"/>
      <c r="AD313" s="15"/>
      <c r="AE313" s="75"/>
      <c r="AF313" s="8" t="s">
        <v>8</v>
      </c>
      <c r="AG313" s="8"/>
      <c r="AH313" s="15"/>
      <c r="AL313" s="15"/>
      <c r="AP313" s="15"/>
      <c r="AU313" s="15"/>
      <c r="AY313" s="15"/>
      <c r="AZ313" s="15"/>
      <c r="BD313" s="15"/>
      <c r="BH313" s="15"/>
      <c r="BI313" s="15"/>
      <c r="BM313" s="15"/>
      <c r="BN313" s="15"/>
      <c r="BR313" s="15"/>
      <c r="BV313" s="15"/>
      <c r="BW313" s="15"/>
      <c r="CA313" s="15"/>
    </row>
    <row r="314" spans="1:79" x14ac:dyDescent="0.2">
      <c r="Z314" s="15" t="s">
        <v>12</v>
      </c>
      <c r="AA314" s="15"/>
      <c r="AB314" s="15"/>
      <c r="AC314" s="15"/>
      <c r="AD314" s="15"/>
      <c r="AE314" s="75"/>
      <c r="AF314" s="8" t="s">
        <v>8</v>
      </c>
      <c r="AG314" s="8" t="s">
        <v>42</v>
      </c>
      <c r="AH314" s="15" t="s">
        <v>12</v>
      </c>
      <c r="AL314" s="15" t="s">
        <v>12</v>
      </c>
      <c r="AP314" s="15" t="s">
        <v>12</v>
      </c>
      <c r="AU314" s="15" t="s">
        <v>12</v>
      </c>
      <c r="AY314" s="15" t="s">
        <v>12</v>
      </c>
      <c r="AZ314" s="15" t="s">
        <v>12</v>
      </c>
      <c r="BD314" s="15" t="s">
        <v>12</v>
      </c>
      <c r="BH314" s="15" t="s">
        <v>12</v>
      </c>
      <c r="BI314" s="15" t="s">
        <v>12</v>
      </c>
      <c r="BM314" s="15" t="s">
        <v>12</v>
      </c>
      <c r="BN314" s="15" t="s">
        <v>12</v>
      </c>
      <c r="BR314" s="15" t="s">
        <v>12</v>
      </c>
      <c r="BV314" s="15" t="s">
        <v>12</v>
      </c>
      <c r="BW314" s="15" t="s">
        <v>12</v>
      </c>
      <c r="CA314" s="15" t="s">
        <v>12</v>
      </c>
    </row>
    <row r="315" spans="1:79" x14ac:dyDescent="0.2">
      <c r="Z315" s="15"/>
      <c r="AA315" s="15"/>
      <c r="AB315" s="15"/>
      <c r="AC315" s="15"/>
      <c r="AD315" s="15"/>
      <c r="AE315" s="75"/>
      <c r="AF315" s="8" t="s">
        <v>8</v>
      </c>
      <c r="AG315" s="8"/>
      <c r="AH315" s="15"/>
      <c r="AL315" s="15"/>
      <c r="AP315" s="15"/>
      <c r="AU315" s="15"/>
      <c r="AY315" s="15"/>
      <c r="AZ315" s="15"/>
      <c r="BD315" s="15"/>
      <c r="BH315" s="15"/>
      <c r="BI315" s="15"/>
      <c r="BM315" s="15"/>
      <c r="BN315" s="15"/>
      <c r="BR315" s="15"/>
      <c r="BV315" s="15"/>
      <c r="BW315" s="15"/>
      <c r="CA315" s="15"/>
    </row>
    <row r="316" spans="1:79" x14ac:dyDescent="0.2">
      <c r="Z316" s="15" t="s">
        <v>13</v>
      </c>
      <c r="AA316" s="15"/>
      <c r="AB316" s="15"/>
      <c r="AC316" s="15"/>
      <c r="AD316" s="15"/>
      <c r="AE316" s="75"/>
      <c r="AF316" s="8"/>
      <c r="AG316" s="8"/>
      <c r="AH316" s="15" t="s">
        <v>13</v>
      </c>
      <c r="AL316" s="15" t="s">
        <v>13</v>
      </c>
      <c r="AP316" s="15" t="s">
        <v>13</v>
      </c>
      <c r="AU316" s="15" t="s">
        <v>13</v>
      </c>
      <c r="AY316" s="15" t="s">
        <v>13</v>
      </c>
      <c r="AZ316" s="15" t="s">
        <v>13</v>
      </c>
      <c r="BD316" s="15" t="s">
        <v>13</v>
      </c>
      <c r="BH316" s="15" t="s">
        <v>13</v>
      </c>
      <c r="BI316" s="15" t="s">
        <v>13</v>
      </c>
      <c r="BM316" s="15" t="s">
        <v>13</v>
      </c>
      <c r="BN316" s="15" t="s">
        <v>13</v>
      </c>
      <c r="BR316" s="15" t="s">
        <v>13</v>
      </c>
      <c r="BV316" s="15" t="s">
        <v>13</v>
      </c>
      <c r="BW316" s="15" t="s">
        <v>13</v>
      </c>
      <c r="CA316" s="15" t="s">
        <v>13</v>
      </c>
    </row>
    <row r="317" spans="1:79" x14ac:dyDescent="0.2">
      <c r="Z317" s="14"/>
      <c r="AA317" s="14"/>
      <c r="AB317" s="14"/>
      <c r="AC317" s="14"/>
      <c r="AD317" s="14"/>
      <c r="AE317" s="70"/>
      <c r="AF317" s="3"/>
      <c r="AG317" s="1"/>
      <c r="AH317" s="14"/>
      <c r="AL317" s="14"/>
      <c r="AP317" s="14"/>
      <c r="AU317" s="14"/>
      <c r="AY317" s="14"/>
      <c r="AZ317" s="14"/>
      <c r="BD317" s="14"/>
      <c r="BH317" s="14"/>
      <c r="BI317" s="14"/>
      <c r="BM317" s="14"/>
      <c r="BN317" s="14"/>
      <c r="BR317" s="14"/>
      <c r="BV317" s="14"/>
      <c r="BW317" s="14"/>
      <c r="CA317" s="14"/>
    </row>
    <row r="318" spans="1:79" x14ac:dyDescent="0.2">
      <c r="Z318" s="10" t="s">
        <v>14</v>
      </c>
      <c r="AA318" s="10"/>
      <c r="AB318" s="10"/>
      <c r="AC318" s="10"/>
      <c r="AD318" s="10"/>
      <c r="AE318" s="68"/>
      <c r="AF318" s="1"/>
      <c r="AG318" s="1"/>
      <c r="AH318" s="10" t="s">
        <v>14</v>
      </c>
      <c r="AL318" s="10" t="s">
        <v>14</v>
      </c>
      <c r="AP318" s="10" t="s">
        <v>14</v>
      </c>
      <c r="AU318" s="10" t="s">
        <v>14</v>
      </c>
      <c r="AY318" s="10" t="s">
        <v>14</v>
      </c>
      <c r="AZ318" s="10" t="s">
        <v>14</v>
      </c>
      <c r="BD318" s="10" t="s">
        <v>14</v>
      </c>
      <c r="BH318" s="10" t="s">
        <v>14</v>
      </c>
      <c r="BI318" s="10" t="s">
        <v>14</v>
      </c>
      <c r="BM318" s="10" t="s">
        <v>14</v>
      </c>
      <c r="BN318" s="10" t="s">
        <v>14</v>
      </c>
      <c r="BR318" s="10" t="s">
        <v>14</v>
      </c>
      <c r="BV318" s="10" t="s">
        <v>14</v>
      </c>
      <c r="BW318" s="10" t="s">
        <v>14</v>
      </c>
      <c r="CA318" s="10" t="s">
        <v>14</v>
      </c>
    </row>
    <row r="319" spans="1:79" s="17" customFormat="1" x14ac:dyDescent="0.2">
      <c r="A319" s="169"/>
      <c r="B319"/>
      <c r="C319"/>
      <c r="D319"/>
      <c r="E319"/>
      <c r="F319"/>
      <c r="G319"/>
      <c r="H319"/>
      <c r="I319"/>
      <c r="J319"/>
      <c r="K319"/>
      <c r="L319"/>
      <c r="M319" s="27"/>
      <c r="N319" s="27"/>
      <c r="O319" s="160"/>
      <c r="P319" s="1"/>
      <c r="Q319" s="1"/>
      <c r="R319"/>
      <c r="S319"/>
      <c r="T319"/>
      <c r="U319"/>
      <c r="V319"/>
      <c r="W319"/>
      <c r="X319"/>
      <c r="Y319"/>
      <c r="Z319" s="10"/>
      <c r="AA319" s="10"/>
      <c r="AB319" s="10"/>
      <c r="AC319" s="10"/>
      <c r="AD319" s="10"/>
      <c r="AE319" s="68"/>
      <c r="AF319" s="1"/>
      <c r="AG319" s="1"/>
      <c r="AH319" s="10"/>
      <c r="AI319" s="72"/>
      <c r="AJ319" s="51"/>
      <c r="AL319" s="10"/>
      <c r="AM319" s="72"/>
      <c r="AO319" s="39"/>
      <c r="AP319" s="10"/>
      <c r="AR319" s="39"/>
      <c r="AS319" s="39"/>
      <c r="AT319" s="39"/>
      <c r="AU319" s="10"/>
      <c r="AV319" s="72"/>
      <c r="AY319" s="10"/>
      <c r="AZ319" s="10"/>
      <c r="BD319" s="10"/>
      <c r="BH319" s="10"/>
      <c r="BI319" s="10"/>
      <c r="BM319" s="10"/>
      <c r="BN319" s="10"/>
      <c r="BR319" s="10"/>
      <c r="BV319" s="10"/>
      <c r="BW319" s="10"/>
      <c r="CA319" s="10"/>
    </row>
    <row r="320" spans="1:79" x14ac:dyDescent="0.2">
      <c r="Z320" s="10" t="s">
        <v>15</v>
      </c>
      <c r="AA320" s="10"/>
      <c r="AB320" s="10"/>
      <c r="AC320" s="10"/>
      <c r="AD320" s="10"/>
      <c r="AE320" s="68"/>
      <c r="AF320" s="1"/>
      <c r="AG320" s="1"/>
      <c r="AH320" s="10" t="s">
        <v>15</v>
      </c>
      <c r="AL320" s="10" t="s">
        <v>15</v>
      </c>
      <c r="AP320" s="10" t="s">
        <v>15</v>
      </c>
      <c r="AU320" s="10" t="s">
        <v>15</v>
      </c>
      <c r="AY320" s="10" t="s">
        <v>15</v>
      </c>
      <c r="AZ320" s="10" t="s">
        <v>15</v>
      </c>
      <c r="BD320" s="10" t="s">
        <v>15</v>
      </c>
      <c r="BH320" s="10" t="s">
        <v>15</v>
      </c>
      <c r="BI320" s="10" t="s">
        <v>15</v>
      </c>
      <c r="BM320" s="10" t="s">
        <v>15</v>
      </c>
      <c r="BN320" s="10" t="s">
        <v>15</v>
      </c>
      <c r="BR320" s="10" t="s">
        <v>15</v>
      </c>
      <c r="BV320" s="10" t="s">
        <v>15</v>
      </c>
      <c r="BW320" s="10" t="s">
        <v>15</v>
      </c>
      <c r="CA320" s="10" t="s">
        <v>15</v>
      </c>
    </row>
    <row r="321" spans="26:79" x14ac:dyDescent="0.2">
      <c r="Z321" s="10"/>
      <c r="AA321" s="10"/>
      <c r="AB321" s="10"/>
      <c r="AC321" s="10"/>
      <c r="AD321" s="10"/>
      <c r="AE321" s="68"/>
      <c r="AF321" s="1"/>
      <c r="AG321" s="1"/>
      <c r="AH321" s="10"/>
      <c r="AL321" s="10"/>
      <c r="AP321" s="10"/>
      <c r="AU321" s="10"/>
      <c r="AY321" s="10"/>
      <c r="AZ321" s="10"/>
      <c r="BD321" s="10"/>
      <c r="BH321" s="10"/>
      <c r="BI321" s="10"/>
      <c r="BM321" s="10"/>
      <c r="BN321" s="10"/>
      <c r="BR321" s="10"/>
      <c r="BV321" s="10"/>
      <c r="BW321" s="10"/>
      <c r="CA321" s="10"/>
    </row>
    <row r="322" spans="26:79" x14ac:dyDescent="0.2">
      <c r="Z322" s="10" t="s">
        <v>16</v>
      </c>
      <c r="AA322" s="10"/>
      <c r="AB322" s="10"/>
      <c r="AC322" s="10"/>
      <c r="AD322" s="10"/>
      <c r="AE322" s="68"/>
      <c r="AF322" s="1"/>
      <c r="AG322" s="1"/>
      <c r="AH322" s="10" t="s">
        <v>16</v>
      </c>
      <c r="AL322" s="10" t="s">
        <v>16</v>
      </c>
      <c r="AP322" s="10" t="s">
        <v>16</v>
      </c>
      <c r="AU322" s="10" t="s">
        <v>16</v>
      </c>
      <c r="AY322" s="10" t="s">
        <v>16</v>
      </c>
      <c r="AZ322" s="10" t="s">
        <v>16</v>
      </c>
      <c r="BD322" s="10" t="s">
        <v>16</v>
      </c>
      <c r="BH322" s="10" t="s">
        <v>16</v>
      </c>
      <c r="BI322" s="10" t="s">
        <v>16</v>
      </c>
      <c r="BM322" s="10" t="s">
        <v>16</v>
      </c>
      <c r="BN322" s="10" t="s">
        <v>16</v>
      </c>
      <c r="BR322" s="10" t="s">
        <v>16</v>
      </c>
      <c r="BV322" s="10" t="s">
        <v>16</v>
      </c>
      <c r="BW322" s="10" t="s">
        <v>16</v>
      </c>
      <c r="CA322" s="10" t="s">
        <v>16</v>
      </c>
    </row>
    <row r="323" spans="26:79" x14ac:dyDescent="0.2">
      <c r="Z323" s="10"/>
      <c r="AA323" s="10"/>
      <c r="AB323" s="10"/>
      <c r="AC323" s="10"/>
      <c r="AD323" s="10"/>
      <c r="AE323" s="68"/>
      <c r="AF323" s="1"/>
      <c r="AG323" s="1"/>
      <c r="AH323" s="10"/>
      <c r="AL323" s="10"/>
      <c r="AP323" s="10"/>
      <c r="AU323" s="10"/>
      <c r="AY323" s="10"/>
      <c r="AZ323" s="10"/>
      <c r="BD323" s="10"/>
      <c r="BH323" s="10"/>
      <c r="BI323" s="10"/>
      <c r="BM323" s="10"/>
      <c r="BN323" s="10"/>
      <c r="BR323" s="10"/>
      <c r="BV323" s="10"/>
      <c r="BW323" s="10"/>
      <c r="CA323" s="10"/>
    </row>
    <row r="324" spans="26:79" x14ac:dyDescent="0.2">
      <c r="Z324" s="10" t="s">
        <v>17</v>
      </c>
      <c r="AA324" s="10"/>
      <c r="AB324" s="10"/>
      <c r="AC324" s="10"/>
      <c r="AD324" s="10"/>
      <c r="AE324" s="68"/>
      <c r="AF324" s="1"/>
      <c r="AG324" s="1"/>
      <c r="AH324" s="10" t="s">
        <v>17</v>
      </c>
      <c r="AL324" s="10" t="s">
        <v>17</v>
      </c>
      <c r="AP324" s="10" t="s">
        <v>17</v>
      </c>
      <c r="AU324" s="10" t="s">
        <v>17</v>
      </c>
      <c r="AY324" s="10" t="s">
        <v>17</v>
      </c>
      <c r="AZ324" s="10" t="s">
        <v>17</v>
      </c>
      <c r="BD324" s="10" t="s">
        <v>17</v>
      </c>
      <c r="BH324" s="10" t="s">
        <v>17</v>
      </c>
      <c r="BI324" s="10" t="s">
        <v>17</v>
      </c>
      <c r="BM324" s="10" t="s">
        <v>17</v>
      </c>
      <c r="BN324" s="10" t="s">
        <v>17</v>
      </c>
      <c r="BR324" s="10" t="s">
        <v>17</v>
      </c>
      <c r="BV324" s="10" t="s">
        <v>17</v>
      </c>
      <c r="BW324" s="10" t="s">
        <v>17</v>
      </c>
      <c r="CA324" s="10" t="s">
        <v>17</v>
      </c>
    </row>
    <row r="325" spans="26:79" x14ac:dyDescent="0.2">
      <c r="Z325" s="10"/>
      <c r="AA325" s="10"/>
      <c r="AB325" s="10"/>
      <c r="AC325" s="10"/>
      <c r="AD325" s="10"/>
      <c r="AE325" s="68"/>
      <c r="AF325" s="1"/>
      <c r="AG325" s="1"/>
      <c r="AH325" s="10"/>
      <c r="AL325" s="10"/>
      <c r="AP325" s="10"/>
      <c r="AU325" s="10"/>
      <c r="AY325" s="10"/>
      <c r="AZ325" s="10"/>
      <c r="BD325" s="10"/>
      <c r="BH325" s="10"/>
      <c r="BI325" s="10"/>
      <c r="BM325" s="10"/>
      <c r="BN325" s="10"/>
      <c r="BR325" s="10"/>
      <c r="BV325" s="10"/>
      <c r="BW325" s="10"/>
      <c r="CA325" s="10"/>
    </row>
    <row r="326" spans="26:79" x14ac:dyDescent="0.2">
      <c r="Z326" s="10" t="s">
        <v>18</v>
      </c>
      <c r="AA326" s="10"/>
      <c r="AB326" s="10"/>
      <c r="AC326" s="10"/>
      <c r="AD326" s="10"/>
      <c r="AE326" s="68"/>
      <c r="AG326" s="1"/>
      <c r="AH326" s="10" t="s">
        <v>18</v>
      </c>
      <c r="AL326" s="10" t="s">
        <v>18</v>
      </c>
      <c r="AP326" s="10" t="s">
        <v>18</v>
      </c>
      <c r="AU326" s="10" t="s">
        <v>18</v>
      </c>
      <c r="AY326" s="10" t="s">
        <v>18</v>
      </c>
      <c r="AZ326" s="10" t="s">
        <v>18</v>
      </c>
      <c r="BD326" s="10" t="s">
        <v>18</v>
      </c>
      <c r="BH326" s="10" t="s">
        <v>18</v>
      </c>
      <c r="BI326" s="10" t="s">
        <v>18</v>
      </c>
      <c r="BM326" s="10" t="s">
        <v>18</v>
      </c>
      <c r="BN326" s="10" t="s">
        <v>18</v>
      </c>
      <c r="BR326" s="10" t="s">
        <v>18</v>
      </c>
      <c r="BV326" s="10" t="s">
        <v>18</v>
      </c>
      <c r="BW326" s="10" t="s">
        <v>18</v>
      </c>
      <c r="CA326" s="10" t="s">
        <v>18</v>
      </c>
    </row>
    <row r="327" spans="26:79" x14ac:dyDescent="0.2">
      <c r="Z327" s="10"/>
      <c r="AA327" s="10"/>
      <c r="AB327" s="10"/>
      <c r="AC327" s="10"/>
      <c r="AD327" s="10"/>
      <c r="AE327" s="68"/>
      <c r="AF327" s="1"/>
      <c r="AG327" s="1"/>
      <c r="AH327" s="10"/>
      <c r="AL327" s="10"/>
      <c r="AP327" s="10"/>
      <c r="AU327" s="10"/>
      <c r="AY327" s="10"/>
      <c r="AZ327" s="10"/>
      <c r="BD327" s="10"/>
      <c r="BH327" s="10"/>
      <c r="BI327" s="10"/>
      <c r="BM327" s="10"/>
      <c r="BN327" s="10"/>
      <c r="BR327" s="10"/>
      <c r="BV327" s="10"/>
      <c r="BW327" s="10"/>
      <c r="CA327" s="10"/>
    </row>
    <row r="328" spans="26:79" x14ac:dyDescent="0.2">
      <c r="Z328" s="10" t="s">
        <v>19</v>
      </c>
      <c r="AA328" s="10"/>
      <c r="AB328" s="10"/>
      <c r="AC328" s="10"/>
      <c r="AD328" s="10"/>
      <c r="AE328" s="68"/>
      <c r="AF328" s="1"/>
      <c r="AH328" s="10" t="s">
        <v>19</v>
      </c>
      <c r="AL328" s="10" t="s">
        <v>19</v>
      </c>
      <c r="AP328" s="10" t="s">
        <v>19</v>
      </c>
      <c r="AU328" s="10" t="s">
        <v>19</v>
      </c>
      <c r="AY328" s="10" t="s">
        <v>19</v>
      </c>
      <c r="AZ328" s="10" t="s">
        <v>19</v>
      </c>
      <c r="BD328" s="10" t="s">
        <v>19</v>
      </c>
      <c r="BH328" s="10" t="s">
        <v>19</v>
      </c>
      <c r="BI328" s="10" t="s">
        <v>19</v>
      </c>
      <c r="BM328" s="10" t="s">
        <v>19</v>
      </c>
      <c r="BN328" s="10" t="s">
        <v>19</v>
      </c>
      <c r="BR328" s="10" t="s">
        <v>19</v>
      </c>
      <c r="BV328" s="10" t="s">
        <v>19</v>
      </c>
      <c r="BW328" s="10" t="s">
        <v>19</v>
      </c>
      <c r="CA328" s="10" t="s">
        <v>19</v>
      </c>
    </row>
    <row r="329" spans="26:79" x14ac:dyDescent="0.2">
      <c r="Z329" s="10"/>
      <c r="AA329" s="10"/>
      <c r="AB329" s="10"/>
      <c r="AC329" s="10"/>
      <c r="AD329" s="10"/>
      <c r="AE329" s="68"/>
      <c r="AF329" s="1"/>
      <c r="AG329" s="1"/>
      <c r="AH329" s="10"/>
      <c r="AL329" s="10"/>
      <c r="AP329" s="10"/>
      <c r="AU329" s="10"/>
      <c r="AY329" s="10"/>
      <c r="AZ329" s="10"/>
      <c r="BD329" s="10"/>
      <c r="BH329" s="10"/>
      <c r="BI329" s="10"/>
      <c r="BM329" s="10"/>
      <c r="BN329" s="10"/>
      <c r="BR329" s="10"/>
      <c r="BV329" s="10"/>
      <c r="BW329" s="10"/>
      <c r="CA329" s="10"/>
    </row>
    <row r="330" spans="26:79" x14ac:dyDescent="0.2">
      <c r="Z330" s="10" t="s">
        <v>20</v>
      </c>
      <c r="AA330" s="10"/>
      <c r="AB330" s="10"/>
      <c r="AC330" s="10"/>
      <c r="AD330" s="10"/>
      <c r="AE330" s="68"/>
      <c r="AF330" s="8"/>
      <c r="AG330" s="1"/>
      <c r="AH330" s="10" t="s">
        <v>20</v>
      </c>
      <c r="AL330" s="10" t="s">
        <v>20</v>
      </c>
      <c r="AP330" s="10" t="s">
        <v>20</v>
      </c>
      <c r="AU330" s="10" t="s">
        <v>20</v>
      </c>
      <c r="AY330" s="10" t="s">
        <v>20</v>
      </c>
      <c r="AZ330" s="10" t="s">
        <v>20</v>
      </c>
      <c r="BD330" s="10" t="s">
        <v>20</v>
      </c>
      <c r="BH330" s="10" t="s">
        <v>20</v>
      </c>
      <c r="BI330" s="10" t="s">
        <v>20</v>
      </c>
      <c r="BM330" s="10" t="s">
        <v>20</v>
      </c>
      <c r="BN330" s="10" t="s">
        <v>20</v>
      </c>
      <c r="BR330" s="10" t="s">
        <v>20</v>
      </c>
      <c r="BV330" s="10" t="s">
        <v>20</v>
      </c>
      <c r="BW330" s="10" t="s">
        <v>20</v>
      </c>
      <c r="CA330" s="10" t="s">
        <v>20</v>
      </c>
    </row>
    <row r="331" spans="26:79" x14ac:dyDescent="0.2">
      <c r="Z331" s="10"/>
      <c r="AA331" s="10"/>
      <c r="AB331" s="10"/>
      <c r="AC331" s="10"/>
      <c r="AD331" s="10"/>
      <c r="AE331" s="68"/>
      <c r="AF331" s="1"/>
      <c r="AG331" s="1"/>
      <c r="AH331" s="10"/>
      <c r="AL331" s="10"/>
      <c r="AP331" s="10"/>
      <c r="AU331" s="10"/>
      <c r="AY331" s="10"/>
      <c r="AZ331" s="10"/>
      <c r="BD331" s="10"/>
      <c r="BH331" s="10"/>
      <c r="BI331" s="10"/>
      <c r="BM331" s="10"/>
      <c r="BN331" s="10"/>
      <c r="BR331" s="10"/>
      <c r="BV331" s="10"/>
      <c r="BW331" s="10"/>
      <c r="CA331" s="10"/>
    </row>
    <row r="332" spans="26:79" x14ac:dyDescent="0.2">
      <c r="Z332" s="10" t="s">
        <v>21</v>
      </c>
      <c r="AA332" s="10"/>
      <c r="AB332" s="10"/>
      <c r="AC332" s="10"/>
      <c r="AD332" s="10"/>
      <c r="AE332" s="68"/>
      <c r="AF332" s="1"/>
      <c r="AG332" s="1"/>
      <c r="AH332" s="10" t="s">
        <v>21</v>
      </c>
      <c r="AL332" s="10" t="s">
        <v>21</v>
      </c>
      <c r="AP332" s="10" t="s">
        <v>21</v>
      </c>
      <c r="AU332" s="10" t="s">
        <v>21</v>
      </c>
      <c r="AY332" s="10" t="s">
        <v>21</v>
      </c>
      <c r="AZ332" s="10" t="s">
        <v>21</v>
      </c>
      <c r="BD332" s="10" t="s">
        <v>21</v>
      </c>
      <c r="BH332" s="10" t="s">
        <v>21</v>
      </c>
      <c r="BI332" s="10" t="s">
        <v>21</v>
      </c>
      <c r="BM332" s="10" t="s">
        <v>21</v>
      </c>
      <c r="BN332" s="10" t="s">
        <v>21</v>
      </c>
      <c r="BR332" s="10" t="s">
        <v>21</v>
      </c>
      <c r="BV332" s="10" t="s">
        <v>21</v>
      </c>
      <c r="BW332" s="10" t="s">
        <v>21</v>
      </c>
      <c r="CA332" s="10" t="s">
        <v>21</v>
      </c>
    </row>
    <row r="333" spans="26:79" x14ac:dyDescent="0.2">
      <c r="Z333" s="10"/>
      <c r="AA333" s="10"/>
      <c r="AB333" s="10"/>
      <c r="AC333" s="10"/>
      <c r="AD333" s="10"/>
      <c r="AE333" s="68"/>
      <c r="AH333" s="10"/>
      <c r="AL333" s="10"/>
      <c r="AP333" s="10"/>
      <c r="AU333" s="10"/>
      <c r="AY333" s="10"/>
      <c r="AZ333" s="10"/>
      <c r="BD333" s="10"/>
      <c r="BH333" s="10"/>
      <c r="BI333" s="10"/>
      <c r="BM333" s="10"/>
      <c r="BN333" s="10"/>
      <c r="BR333" s="10"/>
      <c r="BV333" s="10"/>
      <c r="BW333" s="10"/>
      <c r="CA333" s="10"/>
    </row>
    <row r="334" spans="26:79" x14ac:dyDescent="0.2">
      <c r="Z334" s="13"/>
      <c r="AA334" s="13"/>
      <c r="AB334" s="13"/>
      <c r="AC334" s="13"/>
      <c r="AD334" s="13"/>
      <c r="AF334" s="1"/>
      <c r="AH334" s="13"/>
      <c r="AL334" s="13"/>
      <c r="AP334" s="13"/>
      <c r="AU334" s="13"/>
      <c r="AY334" s="13"/>
      <c r="AZ334" s="13"/>
      <c r="BD334" s="13"/>
      <c r="BH334" s="13"/>
      <c r="BI334" s="13"/>
      <c r="BM334" s="13"/>
      <c r="BN334" s="13"/>
      <c r="BR334" s="13"/>
      <c r="BV334" s="13"/>
      <c r="BW334" s="13"/>
      <c r="CA334" s="13"/>
    </row>
    <row r="335" spans="26:79" x14ac:dyDescent="0.2">
      <c r="Z335" s="9"/>
      <c r="AA335" s="9"/>
      <c r="AB335" s="9"/>
      <c r="AC335" s="9"/>
      <c r="AD335" s="9"/>
      <c r="AE335" s="68"/>
      <c r="AF335" s="1"/>
      <c r="AG335" s="1"/>
      <c r="AH335" s="9"/>
      <c r="AL335" s="9"/>
      <c r="AP335" s="9"/>
      <c r="AU335" s="9"/>
      <c r="AY335" s="9"/>
      <c r="AZ335" s="9"/>
      <c r="BD335" s="9"/>
      <c r="BH335" s="9"/>
      <c r="BI335" s="9"/>
      <c r="BM335" s="9"/>
      <c r="BN335" s="9"/>
      <c r="BR335" s="9"/>
      <c r="BV335" s="9"/>
      <c r="BW335" s="9"/>
      <c r="CA335" s="9"/>
    </row>
    <row r="340" spans="26:79" x14ac:dyDescent="0.2">
      <c r="Z340" s="17"/>
      <c r="AA340" s="17"/>
      <c r="AB340" s="17"/>
      <c r="AC340" s="17"/>
      <c r="AD340" s="17"/>
      <c r="AE340" s="72"/>
      <c r="AH340" s="17"/>
      <c r="AL340" s="17"/>
      <c r="AP340" s="17"/>
      <c r="AU340" s="17"/>
      <c r="AY340" s="17"/>
      <c r="AZ340" s="17"/>
      <c r="BD340" s="17"/>
      <c r="BH340" s="17"/>
      <c r="BI340" s="17"/>
      <c r="BM340" s="17"/>
      <c r="BN340" s="17"/>
      <c r="BR340" s="17"/>
      <c r="BV340" s="17"/>
      <c r="BW340" s="17"/>
      <c r="CA340" s="17"/>
    </row>
    <row r="341" spans="26:79" x14ac:dyDescent="0.2">
      <c r="Z341" s="17"/>
      <c r="AA341" s="17"/>
      <c r="AB341" s="17"/>
      <c r="AC341" s="17"/>
      <c r="AD341" s="17"/>
      <c r="AE341" s="72"/>
      <c r="AH341" s="17"/>
      <c r="AL341" s="17"/>
      <c r="AP341" s="17"/>
      <c r="AU341" s="17"/>
      <c r="AY341" s="17"/>
      <c r="AZ341" s="17"/>
      <c r="BD341" s="17"/>
      <c r="BH341" s="17"/>
      <c r="BI341" s="17"/>
      <c r="BM341" s="17"/>
      <c r="BN341" s="17"/>
      <c r="BR341" s="17"/>
      <c r="BV341" s="17"/>
      <c r="BW341" s="17"/>
      <c r="CA341" s="17"/>
    </row>
    <row r="342" spans="26:79" x14ac:dyDescent="0.2">
      <c r="Z342" s="17"/>
      <c r="AA342" s="17"/>
      <c r="AB342" s="17"/>
      <c r="AC342" s="17"/>
      <c r="AD342" s="17"/>
      <c r="AE342" s="72"/>
      <c r="AH342" s="17"/>
      <c r="AL342" s="17"/>
      <c r="AP342" s="17"/>
      <c r="AU342" s="17"/>
      <c r="AY342" s="17"/>
      <c r="AZ342" s="17"/>
      <c r="BD342" s="17"/>
      <c r="BH342" s="17"/>
      <c r="BI342" s="17"/>
      <c r="BM342" s="17"/>
      <c r="BN342" s="17"/>
      <c r="BR342" s="17"/>
      <c r="BV342" s="17"/>
      <c r="BW342" s="17"/>
      <c r="CA342" s="17"/>
    </row>
    <row r="343" spans="26:79" x14ac:dyDescent="0.2">
      <c r="Z343" s="17"/>
      <c r="AA343" s="17"/>
      <c r="AB343" s="17"/>
      <c r="AC343" s="17"/>
      <c r="AD343" s="17"/>
      <c r="AE343" s="72"/>
      <c r="AH343" s="17"/>
      <c r="AL343" s="17"/>
      <c r="AP343" s="17"/>
      <c r="AU343" s="17"/>
      <c r="AY343" s="17"/>
      <c r="AZ343" s="17"/>
      <c r="BD343" s="17"/>
      <c r="BH343" s="17"/>
      <c r="BI343" s="17"/>
      <c r="BM343" s="17"/>
      <c r="BN343" s="17"/>
      <c r="BR343" s="17"/>
      <c r="BV343" s="17"/>
      <c r="BW343" s="17"/>
      <c r="CA343" s="17"/>
    </row>
    <row r="344" spans="26:79" x14ac:dyDescent="0.2">
      <c r="Z344" s="17"/>
      <c r="AA344" s="17"/>
      <c r="AB344" s="17"/>
      <c r="AC344" s="17"/>
      <c r="AD344" s="17"/>
      <c r="AE344" s="72"/>
      <c r="AH344" s="17"/>
      <c r="AL344" s="17"/>
      <c r="AP344" s="17"/>
      <c r="AU344" s="17"/>
      <c r="AY344" s="17"/>
      <c r="AZ344" s="17"/>
      <c r="BD344" s="17"/>
      <c r="BH344" s="17"/>
      <c r="BI344" s="17"/>
      <c r="BM344" s="17"/>
      <c r="BN344" s="17"/>
      <c r="BR344" s="17"/>
      <c r="BV344" s="17"/>
      <c r="BW344" s="17"/>
      <c r="CA344" s="17"/>
    </row>
    <row r="345" spans="26:79" x14ac:dyDescent="0.2">
      <c r="Z345" s="17"/>
      <c r="AA345" s="17"/>
      <c r="AB345" s="17"/>
      <c r="AC345" s="17"/>
      <c r="AD345" s="17"/>
      <c r="AE345" s="72"/>
      <c r="AH345" s="17"/>
      <c r="AL345" s="17"/>
      <c r="AP345" s="17"/>
      <c r="AU345" s="17"/>
      <c r="AY345" s="17"/>
      <c r="AZ345" s="17"/>
      <c r="BD345" s="17"/>
      <c r="BH345" s="17"/>
      <c r="BI345" s="17"/>
      <c r="BM345" s="17"/>
      <c r="BN345" s="17"/>
      <c r="BR345" s="17"/>
      <c r="BV345" s="17"/>
      <c r="BW345" s="17"/>
      <c r="CA345" s="17"/>
    </row>
    <row r="356" spans="1:48" s="17" customFormat="1" x14ac:dyDescent="0.2">
      <c r="A356" s="169"/>
      <c r="B356"/>
      <c r="C356"/>
      <c r="D356"/>
      <c r="E356"/>
      <c r="F356"/>
      <c r="G356"/>
      <c r="H356"/>
      <c r="I356"/>
      <c r="J356"/>
      <c r="K356"/>
      <c r="L356"/>
      <c r="M356" s="27"/>
      <c r="N356" s="27"/>
      <c r="O356" s="160"/>
      <c r="P356"/>
      <c r="Q356"/>
      <c r="R356"/>
      <c r="S356"/>
      <c r="T356"/>
      <c r="U356"/>
      <c r="V356"/>
      <c r="W356"/>
      <c r="X356"/>
      <c r="Y356"/>
      <c r="AE356" s="72"/>
      <c r="AI356" s="72"/>
      <c r="AJ356" s="51"/>
      <c r="AM356" s="72"/>
      <c r="AO356" s="39"/>
      <c r="AR356" s="39"/>
      <c r="AS356" s="39"/>
      <c r="AT356" s="39"/>
      <c r="AV356" s="72"/>
    </row>
    <row r="377" spans="31:31" x14ac:dyDescent="0.2">
      <c r="AE377" s="69" t="s">
        <v>23</v>
      </c>
    </row>
    <row r="398" spans="1:79" s="7" customFormat="1" x14ac:dyDescent="0.2">
      <c r="A398" s="169"/>
      <c r="B398"/>
      <c r="C398"/>
      <c r="D398"/>
      <c r="E398"/>
      <c r="F398"/>
      <c r="G398"/>
      <c r="H398"/>
      <c r="I398"/>
      <c r="J398"/>
      <c r="K398"/>
      <c r="L398"/>
      <c r="M398" s="27"/>
      <c r="N398" s="27"/>
      <c r="O398" s="160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 s="69"/>
      <c r="AF398"/>
      <c r="AG398"/>
      <c r="AH398"/>
      <c r="AI398" s="69"/>
      <c r="AJ398" s="48"/>
      <c r="AK398"/>
      <c r="AL398"/>
      <c r="AM398" s="69"/>
      <c r="AN398"/>
      <c r="AO398" s="37"/>
      <c r="AP398"/>
      <c r="AQ398"/>
      <c r="AR398" s="36"/>
      <c r="AS398" s="37"/>
      <c r="AT398" s="37"/>
      <c r="AU398"/>
      <c r="AV398" s="69"/>
      <c r="AY398"/>
      <c r="AZ398"/>
      <c r="BD398"/>
      <c r="BH398"/>
      <c r="BI398"/>
      <c r="BM398"/>
      <c r="BN398"/>
      <c r="BR398"/>
      <c r="BV398"/>
      <c r="BW398"/>
      <c r="CA398"/>
    </row>
    <row r="409" spans="1:79" s="7" customFormat="1" x14ac:dyDescent="0.2">
      <c r="A409" s="169"/>
      <c r="B409"/>
      <c r="C409"/>
      <c r="D409"/>
      <c r="E409"/>
      <c r="F409"/>
      <c r="G409"/>
      <c r="H409"/>
      <c r="I409"/>
      <c r="J409"/>
      <c r="K409"/>
      <c r="L409"/>
      <c r="M409" s="27"/>
      <c r="N409" s="27"/>
      <c r="O409" s="160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 s="69"/>
      <c r="AF409"/>
      <c r="AG409"/>
      <c r="AH409"/>
      <c r="AI409" s="69"/>
      <c r="AJ409" s="48"/>
      <c r="AK409"/>
      <c r="AL409"/>
      <c r="AM409" s="69"/>
      <c r="AN409"/>
      <c r="AO409" s="37"/>
      <c r="AP409"/>
      <c r="AQ409"/>
      <c r="AR409" s="36"/>
      <c r="AS409" s="37"/>
      <c r="AT409" s="37"/>
      <c r="AU409"/>
      <c r="AV409" s="69"/>
      <c r="AY409"/>
      <c r="AZ409"/>
      <c r="BD409"/>
      <c r="BH409"/>
      <c r="BI409"/>
      <c r="BM409"/>
      <c r="BN409"/>
      <c r="BR409"/>
      <c r="BV409"/>
      <c r="BW409"/>
      <c r="CA409"/>
    </row>
    <row r="417" spans="1:79" s="7" customFormat="1" x14ac:dyDescent="0.2">
      <c r="A417" s="169"/>
      <c r="B417"/>
      <c r="C417"/>
      <c r="D417"/>
      <c r="E417"/>
      <c r="F417"/>
      <c r="G417"/>
      <c r="H417"/>
      <c r="I417"/>
      <c r="J417"/>
      <c r="K417"/>
      <c r="L417"/>
      <c r="M417" s="27"/>
      <c r="N417" s="27"/>
      <c r="O417" s="160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 s="69"/>
      <c r="AF417"/>
      <c r="AG417"/>
      <c r="AH417"/>
      <c r="AI417" s="69"/>
      <c r="AJ417" s="48"/>
      <c r="AK417"/>
      <c r="AL417"/>
      <c r="AM417" s="69"/>
      <c r="AN417"/>
      <c r="AO417" s="37"/>
      <c r="AP417"/>
      <c r="AQ417"/>
      <c r="AR417" s="36"/>
      <c r="AS417" s="37"/>
      <c r="AT417" s="37"/>
      <c r="AU417"/>
      <c r="AV417" s="69"/>
      <c r="AY417"/>
      <c r="AZ417"/>
      <c r="BD417"/>
      <c r="BH417"/>
      <c r="BI417"/>
      <c r="BM417"/>
      <c r="BN417"/>
      <c r="BR417"/>
      <c r="BV417"/>
      <c r="BW417"/>
      <c r="CA417"/>
    </row>
  </sheetData>
  <autoFilter ref="R1:R417" xr:uid="{9948E204-5340-4B09-8108-98715601C8B5}"/>
  <phoneticPr fontId="2" type="noConversion"/>
  <hyperlinks>
    <hyperlink ref="D11" r:id="rId1" display="mailto:jjdodd@aol.com" xr:uid="{AA0A428E-8498-44FB-BD5A-993EF3DABB56}"/>
    <hyperlink ref="D14" r:id="rId2" display="mailto:jimdolphin@comcast.net" xr:uid="{D4642125-BB19-4DBD-B542-B5D138DEE6D4}"/>
    <hyperlink ref="D17" r:id="rId3" xr:uid="{B394A100-B0FF-4967-ABE1-618CECBDED20}"/>
    <hyperlink ref="D20" r:id="rId4" xr:uid="{1D969211-20CA-4C74-AA89-165888B78220}"/>
    <hyperlink ref="D23" r:id="rId5" display="mailto:mcmc1221@aol.com" xr:uid="{9B540B8D-4D8E-46CD-B5E4-709FC2B51FF9}"/>
    <hyperlink ref="D26" r:id="rId6" xr:uid="{E7CC4DB7-1199-462D-82F3-F64964DF489D}"/>
    <hyperlink ref="D32" r:id="rId7" xr:uid="{A67D8E36-53F0-4538-B406-F00C363008E2}"/>
    <hyperlink ref="D35" r:id="rId8" xr:uid="{8F912109-D1F4-44DE-A330-BB0BC1F845F7}"/>
    <hyperlink ref="D38" r:id="rId9" xr:uid="{AE9D100A-45BF-4F6B-8BAA-D633F746D396}"/>
    <hyperlink ref="D41" r:id="rId10" xr:uid="{DA9A383A-19FD-4E24-BE96-8DB3403CEB6E}"/>
    <hyperlink ref="D29" r:id="rId11" xr:uid="{1A061110-9A0E-48ED-AB56-E0BA9F2BF8B8}"/>
    <hyperlink ref="D44" r:id="rId12" display="mailto:Lmpesquire@comcast.net" xr:uid="{86021284-43C4-4DAB-AFE9-70C3C66D1A42}"/>
    <hyperlink ref="D47" r:id="rId13" display="mailto:kevin@kmslawgroup.com" xr:uid="{7E7F5F97-A653-4BE5-8176-21D801AB3289}"/>
    <hyperlink ref="D50" r:id="rId14" xr:uid="{C405CA23-8B8B-421F-B906-53E38B1A8C83}"/>
    <hyperlink ref="D54" r:id="rId15" display="mailto:Gwneff@mac.com" xr:uid="{82B9EB41-23B0-4E31-9C8B-597D6F5B72C3}"/>
    <hyperlink ref="D58" r:id="rId16" display="mailto:wdhickman85@gmail.com" xr:uid="{54AA6024-322F-45A6-AAC2-F5B30821CAB3}"/>
    <hyperlink ref="D62" r:id="rId17" display="mailto:rvphd@aol.com" xr:uid="{34B5169B-AD5F-4D8A-A6B5-2E42C05DE35A}"/>
    <hyperlink ref="D65" r:id="rId18" display="mailto:ttisone@gmail.com" xr:uid="{84C8C967-B699-4BAF-940C-0E1115CAAEA7}"/>
    <hyperlink ref="D69" r:id="rId19" display="mailto:richardosj@comcast.net" xr:uid="{1A17F685-4F42-429A-A6A2-68325451D079}"/>
    <hyperlink ref="D72" r:id="rId20" display="mailto:dvazquez0502@yahoo.com" xr:uid="{68911E15-11C2-4D39-9AB6-4D865E2B7779}"/>
    <hyperlink ref="D76" r:id="rId21" xr:uid="{32AACAB1-8E39-48C0-B136-1729E84DB757}"/>
    <hyperlink ref="D80" r:id="rId22" display="mailto:dsilverman@costellomains.com" xr:uid="{F5C6238B-6415-4937-A034-BAE665A1E400}"/>
    <hyperlink ref="D83" r:id="rId23" display="mailto:dorajohelcastillo@yahoo.com" xr:uid="{0621B66D-6BD6-45F5-A6CB-763E6089CA9C}"/>
    <hyperlink ref="D86" r:id="rId24" display="mailto:Connelly7@hotmail.com" xr:uid="{816BCF63-4CD4-4BC2-B936-81C6D38C75EF}"/>
    <hyperlink ref="D89" r:id="rId25" display="mailto:Danceinpuddles@verizon.net" xr:uid="{DF46117F-AC33-4C1F-9D03-D48C39811C99}"/>
    <hyperlink ref="D92" r:id="rId26" display="mailto:drgneff@gmail.com" xr:uid="{3622B14C-8487-4DF4-8436-B70DE90995DC}"/>
  </hyperlinks>
  <printOptions gridLines="1"/>
  <pageMargins left="0.25" right="0.25" top="0.75" bottom="0.75" header="0.3" footer="0.3"/>
  <pageSetup scale="88" fitToWidth="2" fitToHeight="0" pageOrder="overThenDown" orientation="landscape" r:id="rId27"/>
  <headerFooter alignWithMargins="0">
    <oddHeader>&amp;F</oddHeader>
  </headerFooter>
  <drawing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6"/>
  <sheetViews>
    <sheetView tabSelected="1" topLeftCell="A4" workbookViewId="0">
      <selection activeCell="C36" sqref="C36"/>
    </sheetView>
  </sheetViews>
  <sheetFormatPr defaultRowHeight="12.75" x14ac:dyDescent="0.2"/>
  <cols>
    <col min="3" max="3" width="16" customWidth="1"/>
    <col min="4" max="4" width="13.28515625" customWidth="1"/>
    <col min="6" max="6" width="11.85546875" customWidth="1"/>
  </cols>
  <sheetData>
    <row r="1" spans="1:6" x14ac:dyDescent="0.2">
      <c r="A1" s="8" t="s">
        <v>26</v>
      </c>
    </row>
    <row r="2" spans="1:6" x14ac:dyDescent="0.2">
      <c r="A2" s="81" t="s">
        <v>65</v>
      </c>
      <c r="B2" s="8" t="s">
        <v>27</v>
      </c>
      <c r="C2" s="8" t="s">
        <v>28</v>
      </c>
      <c r="D2" s="8"/>
      <c r="F2" t="s">
        <v>108</v>
      </c>
    </row>
    <row r="3" spans="1:6" x14ac:dyDescent="0.2">
      <c r="A3" s="81" t="s">
        <v>107</v>
      </c>
    </row>
    <row r="4" spans="1:6" x14ac:dyDescent="0.2">
      <c r="A4" t="s">
        <v>45</v>
      </c>
    </row>
    <row r="6" spans="1:6" x14ac:dyDescent="0.2">
      <c r="A6" t="s">
        <v>46</v>
      </c>
      <c r="B6" t="s">
        <v>47</v>
      </c>
      <c r="C6" t="s">
        <v>48</v>
      </c>
    </row>
    <row r="7" spans="1:6" x14ac:dyDescent="0.2">
      <c r="A7">
        <v>48</v>
      </c>
      <c r="B7" s="92">
        <v>3.32</v>
      </c>
      <c r="C7" s="63">
        <f>(A7*B7)</f>
        <v>159.35999999999999</v>
      </c>
      <c r="D7" t="s">
        <v>77</v>
      </c>
      <c r="E7" t="s">
        <v>84</v>
      </c>
      <c r="F7" s="64">
        <v>166</v>
      </c>
    </row>
    <row r="8" spans="1:6" x14ac:dyDescent="0.2">
      <c r="B8" s="91"/>
      <c r="C8" s="63"/>
    </row>
    <row r="10" spans="1:6" x14ac:dyDescent="0.2">
      <c r="A10" s="81" t="s">
        <v>210</v>
      </c>
    </row>
    <row r="11" spans="1:6" x14ac:dyDescent="0.2">
      <c r="A11">
        <v>36</v>
      </c>
      <c r="B11">
        <v>0</v>
      </c>
      <c r="C11">
        <f>(A11*B11)</f>
        <v>0</v>
      </c>
      <c r="D11" s="81" t="s">
        <v>85</v>
      </c>
      <c r="F11">
        <f>(C11)</f>
        <v>0</v>
      </c>
    </row>
    <row r="12" spans="1:6" x14ac:dyDescent="0.2">
      <c r="A12" t="s">
        <v>100</v>
      </c>
    </row>
    <row r="13" spans="1:6" x14ac:dyDescent="0.2">
      <c r="A13">
        <v>0</v>
      </c>
      <c r="B13">
        <v>16.05</v>
      </c>
      <c r="C13">
        <f>(A13*B13)</f>
        <v>0</v>
      </c>
      <c r="F13">
        <f>(B13)</f>
        <v>16.05</v>
      </c>
    </row>
    <row r="16" spans="1:6" x14ac:dyDescent="0.2">
      <c r="C16" s="81" t="s">
        <v>423</v>
      </c>
      <c r="F16" s="81" t="s">
        <v>422</v>
      </c>
    </row>
    <row r="18" spans="1:6" x14ac:dyDescent="0.2">
      <c r="A18" t="s">
        <v>74</v>
      </c>
      <c r="C18" s="64">
        <f>(Sheet1!S139)</f>
        <v>1075.8899999999999</v>
      </c>
      <c r="F18">
        <f xml:space="preserve"> 40*65</f>
        <v>2600</v>
      </c>
    </row>
    <row r="20" spans="1:6" x14ac:dyDescent="0.2">
      <c r="A20" s="8" t="s">
        <v>49</v>
      </c>
      <c r="C20" s="64">
        <f>SUM(C21:C25)</f>
        <v>0</v>
      </c>
      <c r="F20" s="64">
        <f>SUM(F21:F27)</f>
        <v>448.15000000000003</v>
      </c>
    </row>
    <row r="21" spans="1:6" x14ac:dyDescent="0.2">
      <c r="A21" s="8" t="s">
        <v>50</v>
      </c>
      <c r="C21" s="64"/>
      <c r="F21" s="64">
        <v>43.08</v>
      </c>
    </row>
    <row r="22" spans="1:6" x14ac:dyDescent="0.2">
      <c r="A22" s="8" t="s">
        <v>51</v>
      </c>
      <c r="C22" s="64"/>
      <c r="F22" s="64">
        <v>87.6</v>
      </c>
    </row>
    <row r="23" spans="1:6" x14ac:dyDescent="0.2">
      <c r="A23" s="8" t="s">
        <v>52</v>
      </c>
      <c r="C23" s="64"/>
      <c r="F23" s="64">
        <v>136.5</v>
      </c>
    </row>
    <row r="24" spans="1:6" x14ac:dyDescent="0.2">
      <c r="A24" s="8" t="s">
        <v>53</v>
      </c>
      <c r="C24" s="64"/>
      <c r="F24" s="64">
        <v>1</v>
      </c>
    </row>
    <row r="25" spans="1:6" x14ac:dyDescent="0.2">
      <c r="A25" s="8" t="s">
        <v>54</v>
      </c>
      <c r="C25" s="64"/>
      <c r="F25" s="64">
        <v>125</v>
      </c>
    </row>
    <row r="26" spans="1:6" x14ac:dyDescent="0.2">
      <c r="A26" s="81" t="s">
        <v>75</v>
      </c>
      <c r="C26" s="63"/>
      <c r="F26" s="63">
        <v>29.98</v>
      </c>
    </row>
    <row r="27" spans="1:6" x14ac:dyDescent="0.2">
      <c r="A27" s="81" t="s">
        <v>99</v>
      </c>
      <c r="C27" s="64"/>
      <c r="F27" s="64">
        <v>24.99</v>
      </c>
    </row>
    <row r="28" spans="1:6" x14ac:dyDescent="0.2">
      <c r="A28" s="81" t="s">
        <v>110</v>
      </c>
      <c r="F28" s="64">
        <f>(4*20)</f>
        <v>80</v>
      </c>
    </row>
    <row r="30" spans="1:6" x14ac:dyDescent="0.2">
      <c r="A30" s="8" t="s">
        <v>55</v>
      </c>
    </row>
    <row r="31" spans="1:6" x14ac:dyDescent="0.2">
      <c r="A31" s="8" t="s">
        <v>56</v>
      </c>
      <c r="B31" s="65" t="s">
        <v>57</v>
      </c>
    </row>
    <row r="32" spans="1:6" x14ac:dyDescent="0.2">
      <c r="A32">
        <v>0</v>
      </c>
      <c r="B32" s="64">
        <v>0.27</v>
      </c>
      <c r="C32" s="64">
        <f>(A32*B32)</f>
        <v>0</v>
      </c>
    </row>
    <row r="33" spans="1:6" x14ac:dyDescent="0.2">
      <c r="A33" s="8" t="s">
        <v>58</v>
      </c>
    </row>
    <row r="34" spans="1:6" x14ac:dyDescent="0.2">
      <c r="A34" s="8" t="s">
        <v>59</v>
      </c>
    </row>
    <row r="35" spans="1:6" x14ac:dyDescent="0.2">
      <c r="A35" s="81" t="s">
        <v>109</v>
      </c>
      <c r="C35" s="64">
        <f>SUM(C21,C22,C23,C24,C25,C26,C27,C28,C32,C33,C13,C7,C11)</f>
        <v>159.35999999999999</v>
      </c>
      <c r="F35" s="64">
        <f>SUM(F20,F25,F26,F27,F28,F32,F33,F13,F7,F11)</f>
        <v>890.17000000000007</v>
      </c>
    </row>
    <row r="36" spans="1:6" x14ac:dyDescent="0.2">
      <c r="A36" s="81" t="s">
        <v>76</v>
      </c>
      <c r="C36" s="64">
        <f>(C18-SUM(C20:C34,C13,C11,C7))</f>
        <v>916.52999999999986</v>
      </c>
      <c r="F36" s="64">
        <f>(F18-F35)</f>
        <v>1709.83</v>
      </c>
    </row>
  </sheetData>
  <phoneticPr fontId="2" type="noConversion"/>
  <pageMargins left="0.75" right="0.75" top="1" bottom="1" header="0.5" footer="0.5"/>
  <pageSetup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>The Schwartzbys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JJAKD</dc:creator>
  <cp:lastModifiedBy>Richard</cp:lastModifiedBy>
  <cp:lastPrinted>2019-02-13T19:17:20Z</cp:lastPrinted>
  <dcterms:created xsi:type="dcterms:W3CDTF">2011-12-22T15:01:43Z</dcterms:created>
  <dcterms:modified xsi:type="dcterms:W3CDTF">2019-04-22T02:56:12Z</dcterms:modified>
</cp:coreProperties>
</file>