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Documents\Pine Barons\BOD Business\2019 Board Business\04 April\Singing Valentines Comparison\"/>
    </mc:Choice>
  </mc:AlternateContent>
  <xr:revisionPtr revIDLastSave="0" documentId="13_ncr:1_{73144450-01AB-4D52-933D-70486508C68D}" xr6:coauthVersionLast="43" xr6:coauthVersionMax="43" xr10:uidLastSave="{00000000-0000-0000-0000-000000000000}"/>
  <bookViews>
    <workbookView xWindow="1230" yWindow="135" windowWidth="19125" windowHeight="10320" activeTab="1" xr2:uid="{00000000-000D-0000-FFFF-FFFF00000000}"/>
  </bookViews>
  <sheets>
    <sheet name="Sheet1" sheetId="1" r:id="rId1"/>
    <sheet name="Sheet2" sheetId="2" r:id="rId2"/>
  </sheets>
  <definedNames>
    <definedName name="_xlnm._FilterDatabase" localSheetId="0" hidden="1">Sheet1!$M$1:$M$417</definedName>
    <definedName name="_xlnm.Print_Area" localSheetId="0">Sheet1!$AP$1:$AT$29</definedName>
    <definedName name="_xlnm.Print_Area" localSheetId="1">Sheet2!$A$1:$H$38</definedName>
    <definedName name="_xlnm.Print_Titles" localSheetId="0">Sheet1!$Z:$Z,Sheet1!$1:$2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46" i="1" l="1"/>
  <c r="S153" i="1" l="1"/>
  <c r="S152" i="1"/>
  <c r="S151" i="1"/>
  <c r="S150" i="1"/>
  <c r="S149" i="1"/>
  <c r="S148" i="1"/>
  <c r="S147" i="1"/>
  <c r="S146" i="1"/>
  <c r="S145" i="1"/>
  <c r="S144" i="1"/>
  <c r="S143" i="1"/>
  <c r="P144" i="1"/>
  <c r="P143" i="1"/>
  <c r="P142" i="1"/>
  <c r="P141" i="1"/>
  <c r="P140" i="1"/>
  <c r="P139" i="1"/>
  <c r="M140" i="1"/>
  <c r="U160" i="1" l="1"/>
  <c r="G20" i="2" l="1"/>
  <c r="F20" i="2"/>
  <c r="T139" i="1"/>
  <c r="U139" i="1"/>
  <c r="C17" i="2" s="1"/>
  <c r="G26" i="2" l="1"/>
  <c r="S160" i="1"/>
  <c r="C16" i="2" l="1"/>
  <c r="C18" i="2" s="1"/>
  <c r="G18" i="2" s="1"/>
  <c r="S154" i="1"/>
  <c r="S155" i="1"/>
  <c r="S142" i="1"/>
  <c r="S141" i="1" l="1"/>
  <c r="F13" i="2" l="1"/>
  <c r="C20" i="2"/>
  <c r="F28" i="2"/>
  <c r="G28" i="2" s="1"/>
  <c r="F18" i="2"/>
  <c r="W151" i="1" l="1"/>
  <c r="M143" i="1"/>
  <c r="M144" i="1"/>
  <c r="S139" i="1" l="1"/>
  <c r="C13" i="2"/>
  <c r="G13" i="2" s="1"/>
  <c r="W150" i="1" l="1"/>
  <c r="W149" i="1"/>
  <c r="W148" i="1"/>
  <c r="W147" i="1"/>
  <c r="W145" i="1"/>
  <c r="W144" i="1"/>
  <c r="W143" i="1"/>
  <c r="W142" i="1"/>
  <c r="W141" i="1"/>
  <c r="W154" i="1" l="1"/>
  <c r="M142" i="1"/>
  <c r="M141" i="1"/>
  <c r="S156" i="1" l="1"/>
  <c r="C29" i="2"/>
  <c r="G29" i="2" l="1"/>
  <c r="F29" i="2"/>
  <c r="C11" i="2"/>
  <c r="G11" i="2" l="1"/>
  <c r="F11" i="2"/>
  <c r="F35" i="2" s="1"/>
  <c r="F36" i="2" s="1"/>
  <c r="C8" i="2"/>
  <c r="C32" i="2" l="1"/>
  <c r="C7" i="2"/>
  <c r="M145" i="1"/>
  <c r="C35" i="2" l="1"/>
  <c r="G7" i="2"/>
  <c r="G35" i="2" s="1"/>
  <c r="G36" i="2" s="1"/>
  <c r="C36" i="2"/>
</calcChain>
</file>

<file path=xl/sharedStrings.xml><?xml version="1.0" encoding="utf-8"?>
<sst xmlns="http://schemas.openxmlformats.org/spreadsheetml/2006/main" count="1001" uniqueCount="415">
  <si>
    <t xml:space="preserve">    RECIPIENT</t>
  </si>
  <si>
    <t xml:space="preserve">   FROM</t>
  </si>
  <si>
    <t>WINDOW</t>
  </si>
  <si>
    <t>PREF.TIME</t>
  </si>
  <si>
    <t xml:space="preserve">  PHONE NO.</t>
  </si>
  <si>
    <t xml:space="preserve">    DIRECTIONS</t>
  </si>
  <si>
    <t xml:space="preserve">  QUARTET ASSIGNED</t>
  </si>
  <si>
    <t>Yes</t>
  </si>
  <si>
    <t xml:space="preserve"> </t>
  </si>
  <si>
    <t>9-</t>
  </si>
  <si>
    <t>10-</t>
  </si>
  <si>
    <t>11-</t>
  </si>
  <si>
    <t>12-</t>
  </si>
  <si>
    <t>1-</t>
  </si>
  <si>
    <t>2-</t>
  </si>
  <si>
    <t>3-</t>
  </si>
  <si>
    <t>4-</t>
  </si>
  <si>
    <t>5-</t>
  </si>
  <si>
    <t>6-</t>
  </si>
  <si>
    <t>7-</t>
  </si>
  <si>
    <t>8--</t>
  </si>
  <si>
    <t>8-</t>
  </si>
  <si>
    <t>X</t>
  </si>
  <si>
    <t>k</t>
  </si>
  <si>
    <t>Friday</t>
  </si>
  <si>
    <t xml:space="preserve">    Job Number</t>
  </si>
  <si>
    <t>Candy Contact</t>
  </si>
  <si>
    <t>Bryn Mawr, Chapter</t>
  </si>
  <si>
    <t>717-733-2340</t>
  </si>
  <si>
    <t>Date</t>
  </si>
  <si>
    <t xml:space="preserve">Thursday </t>
  </si>
  <si>
    <t>Saturday</t>
  </si>
  <si>
    <t>Date of Contact</t>
  </si>
  <si>
    <t>Brad Thayer</t>
  </si>
  <si>
    <t>Extra Singers</t>
  </si>
  <si>
    <t>Recipient's Nickname</t>
  </si>
  <si>
    <t>no</t>
  </si>
  <si>
    <t>fee to Paypal</t>
  </si>
  <si>
    <t>Candy box order</t>
  </si>
  <si>
    <t>Qty</t>
  </si>
  <si>
    <t>per item const</t>
  </si>
  <si>
    <t>Grand total</t>
  </si>
  <si>
    <t>Flowers from Whole Foods</t>
  </si>
  <si>
    <t>Ad Expenses</t>
  </si>
  <si>
    <t>business cards</t>
  </si>
  <si>
    <t>flyers</t>
  </si>
  <si>
    <t>posters</t>
  </si>
  <si>
    <t>electronic media</t>
  </si>
  <si>
    <t>Quartet Expenses</t>
  </si>
  <si>
    <t>Mileage</t>
  </si>
  <si>
    <t>@$0.27/mile</t>
  </si>
  <si>
    <t>Fuel</t>
  </si>
  <si>
    <t>Other</t>
  </si>
  <si>
    <t>BYOB
Ron Cappuccio (609) 605-2202</t>
  </si>
  <si>
    <t>3GM</t>
  </si>
  <si>
    <t>PC</t>
  </si>
  <si>
    <t>mail</t>
  </si>
  <si>
    <t>HCT</t>
  </si>
  <si>
    <t>Jeff Porter</t>
  </si>
  <si>
    <t>COD</t>
  </si>
  <si>
    <t>FA</t>
  </si>
  <si>
    <t>BYOB</t>
  </si>
  <si>
    <t>Sunday</t>
  </si>
  <si>
    <t>total</t>
  </si>
  <si>
    <t>member</t>
  </si>
  <si>
    <t>Poster</t>
  </si>
  <si>
    <t>Paypal/CC</t>
  </si>
  <si>
    <t>Gratis</t>
  </si>
  <si>
    <t>Gross receipts</t>
  </si>
  <si>
    <t>Hallmark card stock</t>
  </si>
  <si>
    <t>Net Proceeds</t>
  </si>
  <si>
    <t>jersey sound</t>
  </si>
  <si>
    <t>Pine Barons</t>
  </si>
  <si>
    <t>Your Email</t>
  </si>
  <si>
    <t>Monday</t>
  </si>
  <si>
    <t>Tuesday</t>
  </si>
  <si>
    <t>confirmed</t>
  </si>
  <si>
    <t>Credit Card / Paypal</t>
  </si>
  <si>
    <t>How did you hear about us?</t>
  </si>
  <si>
    <t>QT 1</t>
  </si>
  <si>
    <t>QT 4</t>
  </si>
  <si>
    <t xml:space="preserve">       Quartet goes to  ADDRESS</t>
  </si>
  <si>
    <t>Describe This Location</t>
  </si>
  <si>
    <t>12 candy boxes per case</t>
  </si>
  <si>
    <t>2 PM to 4 PM</t>
  </si>
  <si>
    <t>Double bouquet (24 count)</t>
  </si>
  <si>
    <t>Facebook</t>
  </si>
  <si>
    <t>DTM</t>
  </si>
  <si>
    <t>QT 5</t>
  </si>
  <si>
    <t>Wednesday</t>
  </si>
  <si>
    <t>QT 2</t>
  </si>
  <si>
    <t>QT 3</t>
  </si>
  <si>
    <t>Time</t>
  </si>
  <si>
    <t>QT 6</t>
  </si>
  <si>
    <t>Radio</t>
  </si>
  <si>
    <t>QT performance</t>
  </si>
  <si>
    <t>ebiz.org</t>
  </si>
  <si>
    <t>repeat customer</t>
  </si>
  <si>
    <t>social media</t>
  </si>
  <si>
    <t>internet</t>
  </si>
  <si>
    <t>ink supplies</t>
  </si>
  <si>
    <t>Flowers for extra HCT jobs</t>
  </si>
  <si>
    <t>Refund</t>
  </si>
  <si>
    <t>Cancelled</t>
  </si>
  <si>
    <t>holiday chorus</t>
  </si>
  <si>
    <t>check sum</t>
  </si>
  <si>
    <t>flyer</t>
  </si>
  <si>
    <t>Address of From</t>
  </si>
  <si>
    <t>Fresh Air
Richard Jones 609-706-3824</t>
  </si>
  <si>
    <t>Monday 2/12</t>
  </si>
  <si>
    <t>Tuesday 2/13</t>
  </si>
  <si>
    <t>Wednesday 2/14</t>
  </si>
  <si>
    <t>Sunday 2/11</t>
  </si>
  <si>
    <t>Dementia Unit</t>
  </si>
  <si>
    <t>acruz@brandycare.com</t>
  </si>
  <si>
    <t>Ashley Cruz</t>
  </si>
  <si>
    <t xml:space="preserve">Assisted Living </t>
  </si>
  <si>
    <t>3pm</t>
  </si>
  <si>
    <t>609-781-4017</t>
  </si>
  <si>
    <t>prior performance</t>
  </si>
  <si>
    <t>Phrase on card</t>
  </si>
  <si>
    <t>None</t>
  </si>
  <si>
    <t>Ray</t>
  </si>
  <si>
    <t>Ray Markley</t>
  </si>
  <si>
    <t>sherylmarkley@gmail.com</t>
  </si>
  <si>
    <t>Sheryl Markley</t>
  </si>
  <si>
    <t>First Presbyterian Church 125 Garden St
Mt Holly, NJ 08060
United States</t>
  </si>
  <si>
    <t>church fellowship hall. Enter in rear and down the stairs to fellowship hall</t>
  </si>
  <si>
    <t>Tuesday, February 13th</t>
  </si>
  <si>
    <t>Noon to 2 PM</t>
  </si>
  <si>
    <t>(609) - 230 - 5748</t>
  </si>
  <si>
    <t>attend concerts</t>
  </si>
  <si>
    <t>311 NJ-73 
Voorhees Township, NJ 08043
United States</t>
  </si>
  <si>
    <t>dementia Alz-Unit</t>
  </si>
  <si>
    <t>Singing Valentines 2018</t>
  </si>
  <si>
    <t>Marcy Scollay</t>
  </si>
  <si>
    <t>Coupon one</t>
  </si>
  <si>
    <t>1pm to 3pm</t>
  </si>
  <si>
    <t>2pm</t>
  </si>
  <si>
    <t>(609) - 238 - 9442</t>
  </si>
  <si>
    <t>gratis</t>
  </si>
  <si>
    <t>coupon for Auction</t>
  </si>
  <si>
    <t>Coupon two</t>
  </si>
  <si>
    <t>Budget Amounts</t>
  </si>
  <si>
    <t>total expenses</t>
  </si>
  <si>
    <t>comp show tickets</t>
  </si>
  <si>
    <t>diego vazquez</t>
  </si>
  <si>
    <t>Dvazquez0502@yahoo.com</t>
  </si>
  <si>
    <t>(908) - 209 - 4539</t>
  </si>
  <si>
    <t>Adriele vazquez</t>
  </si>
  <si>
    <t>Adriele</t>
  </si>
  <si>
    <t>Wells fargo Bank 501 W Rte 70
Marlton, NJ 08053
United States</t>
  </si>
  <si>
    <t>Wells Fargo Bank</t>
  </si>
  <si>
    <t>Wednesday, February 14th</t>
  </si>
  <si>
    <t>11 AM to 1 PM</t>
  </si>
  <si>
    <t>Love You</t>
  </si>
  <si>
    <t>Cash on Delivery</t>
  </si>
  <si>
    <t>Jemas Scollay</t>
  </si>
  <si>
    <t>I will Pay Jim Scollay..</t>
  </si>
  <si>
    <t>Jim Scollay</t>
  </si>
  <si>
    <t>jimdolphin@comcast.net</t>
  </si>
  <si>
    <t>Marcy</t>
  </si>
  <si>
    <t>Helen Fort Middle School 101 Fort Dix Road
Pemberton, NJ 08068
United States</t>
  </si>
  <si>
    <t>School</t>
  </si>
  <si>
    <t>10 AM to Noon</t>
  </si>
  <si>
    <t>Love,</t>
  </si>
  <si>
    <t xml:space="preserve">ALL QUARTET MEMBERS NEED PHOTO ID.
Sing time between 10am-11am. Extra 15 minutes needed for security checkpoint.
</t>
  </si>
  <si>
    <t>#6</t>
  </si>
  <si>
    <t>bthayer42@gmail.com</t>
  </si>
  <si>
    <t>Stacey</t>
  </si>
  <si>
    <t>Stacey Hollander</t>
  </si>
  <si>
    <t>Love, Brad</t>
  </si>
  <si>
    <t>(856) - 889 - 1076</t>
  </si>
  <si>
    <t>?</t>
  </si>
  <si>
    <t>Dore Provda</t>
  </si>
  <si>
    <t>dore_provda@yahoo.com</t>
  </si>
  <si>
    <t>Jenni</t>
  </si>
  <si>
    <t>Jenni Provda</t>
  </si>
  <si>
    <t>419 Columbia Blvd 
Cherry Hill, NJ 08002
United States</t>
  </si>
  <si>
    <t>Private Home</t>
  </si>
  <si>
    <t>7 PM to 9 PM</t>
  </si>
  <si>
    <t>Love, Pokey</t>
  </si>
  <si>
    <t>(917) - 686 - 4945</t>
  </si>
  <si>
    <t>Chorus Member, Bruce</t>
  </si>
  <si>
    <t>Marie Randhawa</t>
  </si>
  <si>
    <t>deadwomanwalking33@msn.com</t>
  </si>
  <si>
    <t xml:space="preserve">Barbara </t>
  </si>
  <si>
    <t>Barbara Drapczuk</t>
  </si>
  <si>
    <t>619 w Clements bridge road 
Runnemede, Nj 08078
United States</t>
  </si>
  <si>
    <t xml:space="preserve">Office of advanced eye care and laser center </t>
  </si>
  <si>
    <t>(856) - 479 - 8169</t>
  </si>
  <si>
    <t xml:space="preserve">Love,from Heaven your teddy bear and from earth marie , abby, joe </t>
  </si>
  <si>
    <t xml:space="preserve">I would like you to sing to my mom from my dad his name was ted and he was her teddy bear . He died of a major heart attack on the side of the road on 10/30/17 she misses him so much </t>
  </si>
  <si>
    <t xml:space="preserve">Al Evans I am his wife’s caregiver </t>
  </si>
  <si>
    <t>3,4</t>
  </si>
  <si>
    <t>Nicholas Zullo</t>
  </si>
  <si>
    <t>nzullo2004@comcast.net</t>
  </si>
  <si>
    <t>Carol</t>
  </si>
  <si>
    <t>Carol Gant</t>
  </si>
  <si>
    <t>361 north main st 
Glassboro, NJ 08028
United States</t>
  </si>
  <si>
    <t>Drs Office</t>
  </si>
  <si>
    <t>9 AM to 11 AM</t>
  </si>
  <si>
    <t>(856) - 812 - 1643</t>
  </si>
  <si>
    <t>Love,Nick</t>
  </si>
  <si>
    <t>Internet</t>
  </si>
  <si>
    <t>Jason Friedman</t>
  </si>
  <si>
    <t>jorzac5@yahoo.com</t>
  </si>
  <si>
    <t>Shannon</t>
  </si>
  <si>
    <t>Shannon McFeeley</t>
  </si>
  <si>
    <t>2475 McClellan Ave Suite C 
Pennsauken, NJ 08109
United States</t>
  </si>
  <si>
    <t>Life at Lourdes at end of building near rt 70</t>
  </si>
  <si>
    <t>(267) - 992 - 5556</t>
  </si>
  <si>
    <t>Mail Check to Pine Barons</t>
  </si>
  <si>
    <t>Love, your sweetest friend Jason</t>
  </si>
  <si>
    <t>go in front and ask for Mary Salpas who will take you to Shannon. Mary's number is 609.220.0272 if needed.</t>
  </si>
  <si>
    <t>QT 4
John Celani, Bass
Harry Forrest, Bari
Bud Miller, Lead
Al Evans, tenor</t>
  </si>
  <si>
    <t>Alden Zove</t>
  </si>
  <si>
    <t>aldenrz@comcast.net</t>
  </si>
  <si>
    <t>Mary Zove</t>
  </si>
  <si>
    <t>One Liberty Place 46th Floor 1650 Market Street
Philadelphia, Pa. 19103
United States</t>
  </si>
  <si>
    <t>Office of Kleinbard LLC</t>
  </si>
  <si>
    <t>(215) - 350 - 6190</t>
  </si>
  <si>
    <t>Love, Your Husband</t>
  </si>
  <si>
    <t>Performed for me before</t>
  </si>
  <si>
    <t xml:space="preserve">QT 3
Bob Stolber, Bass(X12:30-3p)
Jim Griffin, Bari
Jeff Knightly, Lead9a-3p
Frank Vasile, Lead3p-9p
Rich Wolff, Tenor
</t>
  </si>
  <si>
    <t>QT5
George Neff, Bass
Chris Bush, Bari
Jim Dodd, Lead
Chris Cook, Tenor</t>
  </si>
  <si>
    <t>QT6
Bob Stolber, Bass
Jim Griffin, Bari
Jim Dodd, Lead
Rich Wolff, Tenor</t>
  </si>
  <si>
    <t>QT 7
John Celani, Bass
Harry Forrest, Bari(9a-6p)
Chris Bush, Bari (6p-9p)
Bud Miller, Lead(9a-2p)
Bruce Barker, Lead (7p-9p)
Al Evans, Tenor (9a-12p)
Jim Scollay, tenor (12p-5p)
Chris Cook, Tenor (5p-9p)</t>
  </si>
  <si>
    <t xml:space="preserve">THREE GOOD MEN
Joel, 856-428-2482;609-330-7707
Jeff Weinand, Bass
Steve Ritz, Bari
Joel Schwartz, Lead
Rich Jones, Tenor
</t>
  </si>
  <si>
    <t>Probable Cause
Bruce, 856-266-6280
John Celani, Bass
Chris Bush, Bari
Bruce barker. Lead
Jim Scollay, Tenor</t>
  </si>
  <si>
    <t>Here Comes Treble Jeff Hudson (609)605-3102???
Dave Gottardi, Bass
Tony Romano, Bari
Mike Weaver, Lead
Gary Williams, Tenor</t>
  </si>
  <si>
    <t>Anthony Bongiovanni</t>
  </si>
  <si>
    <t>bongi77@hotmail.com</t>
  </si>
  <si>
    <t>Angelina Bongiovanni</t>
  </si>
  <si>
    <t>Angelina</t>
  </si>
  <si>
    <t>89 Fenton dr 
Carneys Point, NJ 08069
United States</t>
  </si>
  <si>
    <t>Home</t>
  </si>
  <si>
    <t>(609) - 670 - 5551</t>
  </si>
  <si>
    <t>Love, Mom Dad and Little Anthony</t>
  </si>
  <si>
    <t>We would love to have Steven Ritz be one of the singers that would come to our house. He is Angelina's cardiologist and this month is HEART DEFECT AWARENESS MONTH. Angelina is 11 years old and has Autism and a heart defect. She would be thrilled to have Dr. Ritz in her house to sing to her if that is possible.</t>
  </si>
  <si>
    <t>Feb 7th, 2018</t>
  </si>
  <si>
    <t>Dr. Steve Ritz, patient family</t>
  </si>
  <si>
    <t>Jeff Patterson</t>
  </si>
  <si>
    <t>jeffreyrpatterson@gmail.com</t>
  </si>
  <si>
    <t>Jaclyn</t>
  </si>
  <si>
    <t>100 Harvard Avenue 
Collingswood, NJ 08108
United States</t>
  </si>
  <si>
    <t>House</t>
  </si>
  <si>
    <t>(856) - 278 - 3410</t>
  </si>
  <si>
    <t>Happy Valentine's Day to the best wife and eggplant bearer a guy could ask for!</t>
  </si>
  <si>
    <t>Thank you!</t>
  </si>
  <si>
    <t>6 pm to 8 pm</t>
  </si>
  <si>
    <t>Ashley Walsh</t>
  </si>
  <si>
    <t>ashley.l.walsh@outlook.com</t>
  </si>
  <si>
    <t>bubby</t>
  </si>
  <si>
    <t>Sheree Walsh</t>
  </si>
  <si>
    <t>44 Neeta Trail 
medford lakes , NJ 08055
United States</t>
  </si>
  <si>
    <t xml:space="preserve">Neeta Elementary school </t>
  </si>
  <si>
    <t>(856) - 287 - 5118</t>
  </si>
  <si>
    <t>See #15</t>
  </si>
  <si>
    <t>We love you so much Bubby. will you be our Valentine? Love, Weston, Corey &amp; Brady</t>
  </si>
  <si>
    <t>Denise Healy</t>
  </si>
  <si>
    <t>doddbart@aol.com</t>
  </si>
  <si>
    <t>Denise</t>
  </si>
  <si>
    <t>Heather House Condominium 201 W. Cuthbert Boulevard
Unit 8, New Jersey Haddon Township
United States</t>
  </si>
  <si>
    <t xml:space="preserve">Condo Valentine's Party in the Lobby </t>
  </si>
  <si>
    <t>6 PM to 8 PM</t>
  </si>
  <si>
    <t>(856) - 854 - 5118</t>
  </si>
  <si>
    <t>Special surprise for our Senior Residents</t>
  </si>
  <si>
    <t>George Neff</t>
  </si>
  <si>
    <t>16 George Neff Bs</t>
  </si>
  <si>
    <t>#1</t>
  </si>
  <si>
    <t>check received.</t>
  </si>
  <si>
    <t>QT 7</t>
  </si>
  <si>
    <t>QT 8</t>
  </si>
  <si>
    <t>Jennifer Morales</t>
  </si>
  <si>
    <t>robjenn1011@gmail.com</t>
  </si>
  <si>
    <t>Polly</t>
  </si>
  <si>
    <t>Pauline Bohus</t>
  </si>
  <si>
    <t>114 Hayes Mill Rd. Apt. D307
Atco, NJ 08004
United States</t>
  </si>
  <si>
    <t xml:space="preserve">Senior living </t>
  </si>
  <si>
    <t>(856) - 345 - 8655</t>
  </si>
  <si>
    <t>Love, Emma, Eliana and Elias</t>
  </si>
  <si>
    <t xml:space="preserve">SJ MOMS coupon </t>
  </si>
  <si>
    <t>Mike Benson</t>
  </si>
  <si>
    <t>benson@rowan.edu</t>
  </si>
  <si>
    <t>Showl Chi (Sounds like "owl", but with Sh before)</t>
  </si>
  <si>
    <t>Chloe Benson</t>
  </si>
  <si>
    <t>548 East High Street 
Williamstown, New Jersey 08094
United States</t>
  </si>
  <si>
    <t xml:space="preserve">Home (Front Door) </t>
  </si>
  <si>
    <t>(856) - 818 - 2787</t>
  </si>
  <si>
    <t>Love, your mikey</t>
  </si>
  <si>
    <t>We would like to request "Fresh Air"
Text Mike at 856-818-2787 a few minutes before you stop by.
Thanks
: ]</t>
  </si>
  <si>
    <t>George and Ann Neff</t>
  </si>
  <si>
    <t>John Nielsen</t>
  </si>
  <si>
    <t>jnielsen401@gmail.com</t>
  </si>
  <si>
    <t>Jennie</t>
  </si>
  <si>
    <t>Jennie Stone</t>
  </si>
  <si>
    <t>MD Anderson Center at Cooper 2 Cooper Plaza
Camden, NJ 08103
United States</t>
  </si>
  <si>
    <t>Office</t>
  </si>
  <si>
    <t>1 PM to 3 PM</t>
  </si>
  <si>
    <t>(609) - 509 - 0083</t>
  </si>
  <si>
    <t>Love, John</t>
  </si>
  <si>
    <t>Confirmed</t>
  </si>
  <si>
    <t>6, 17</t>
  </si>
  <si>
    <t>PC + George Neff</t>
  </si>
  <si>
    <t>PC + GN</t>
  </si>
  <si>
    <t>Adam Rutkowski</t>
  </si>
  <si>
    <t>adam_ski2@hotmail.com</t>
  </si>
  <si>
    <t>Party Mama</t>
  </si>
  <si>
    <t>Christy Barnes</t>
  </si>
  <si>
    <t>84 Wrentham Drive 
Medford, NJ 08055
United States</t>
  </si>
  <si>
    <t>Town house</t>
  </si>
  <si>
    <t>Love, Adam</t>
  </si>
  <si>
    <t>(609) - 440 - 6037</t>
  </si>
  <si>
    <t>10,20</t>
  </si>
  <si>
    <t>Lee Perlman</t>
  </si>
  <si>
    <t>Lmpesquire@comcast.net</t>
  </si>
  <si>
    <t xml:space="preserve">Sweetheart </t>
  </si>
  <si>
    <t>Kristen Perlman</t>
  </si>
  <si>
    <t>24 Lansdowne Avenue 
Haddonfield , N.J. 08033
United States</t>
  </si>
  <si>
    <t>(609) - 217 - 2211</t>
  </si>
  <si>
    <t>Love, Lee Kate and Jared
Mommy Happy Valentines Day!</t>
  </si>
  <si>
    <t>18,21</t>
  </si>
  <si>
    <t>10 to noon</t>
  </si>
  <si>
    <t>18 George Neff Bs</t>
  </si>
  <si>
    <t>JS paid separate invoice.</t>
  </si>
  <si>
    <t xml:space="preserve">Ron Cappuccio </t>
  </si>
  <si>
    <t>jeffrey wienand</t>
  </si>
  <si>
    <t>Jeffreywienand@gmail.com</t>
  </si>
  <si>
    <t>Jillie and bobbie</t>
  </si>
  <si>
    <t>Jillian and Bobbie Wienand</t>
  </si>
  <si>
    <t>1932 PROSPECT RIDGE BLVD 
HADDON HEIGHTS, New Jersey 08035-1025
United States</t>
  </si>
  <si>
    <t>3 PM to 5 PM</t>
  </si>
  <si>
    <t>(856) - 834 - 4572</t>
  </si>
  <si>
    <t>Member</t>
  </si>
  <si>
    <t>See #17</t>
  </si>
  <si>
    <t>Mary</t>
  </si>
  <si>
    <t xml:space="preserve">We are hosting a senior luncheon that day and would like songs to be sung to those who have birthdays in February. I will need to get back to you with the names of individuals. No special romances, just loving our seniors. We have lunch from 12-1, then will be doing a craft project from 1-2, so it would be best if you could come around 1:00. A group came last year to sing. Card goes to Ray, flower goes to Ray, candy to share, tickets to Ray. Also, requested to sing "Happy Birthday" to whomever, and one of the heart songs to the group, the other to Ray.
We are looking forward to you coming tomorrow at 1:00. I’m wondering if we can mix things up a little. 
  We have 2 people with February birthdays- Fran a female and John. Could you sing a birthday song for them?
   We have faithful cooks/helpers- could you sing a thank you sing of some sort to them - Jan, Doug and maybe Harry.
   And lastly a valentines song to my husband Ray from Sheryl. He is the one who arranged for you to come last year and we attend all your concerts. So he would be the official “recipient “ and receive the tickets. 
   I hope this is not too confusing. See you tomorrow </t>
  </si>
  <si>
    <t>Go to 2nd Floor. Go to the Pink Side. Left to Breast Pod
Ask for Jennie in Genetics. Her cell is 856 275-3918,
She will come to meet you on 2nd floor.
Update: John and Jennie will not be present Wednesday. Request QT to sing anyway to the cancer patients. If none are present in the Pink waiting room, go to the blue side. Call for Myra Salcedo on the 2nd floor. Tell patients the Valentine is from the Genetic Counsellor</t>
  </si>
  <si>
    <t>We would like to have Fresh Air! Senior Citizens are usually tired by 7 or 7:15. The latest we would want the team would be 7:00. We talked to George Neff, a special friend, and if his group is not available could he switch Base with the group you assign to us, if the other would let him. We are near the Westmont Plaza and next to the RiteAid on Lees Avenue. We are on the corner of Heather Road and Cuthbert Boulevard. Call Denise Healy at 856-906-8852 Park in front. knock to gain access.
Pine Barons will sing the Valentines to the group, give flower, candy, and card to Denise (added by Richard), from the condo people.</t>
  </si>
  <si>
    <t>4 at $20</t>
  </si>
  <si>
    <t>Mike Brassill</t>
  </si>
  <si>
    <t>Mikebrassill@gmail.com</t>
  </si>
  <si>
    <t>Steph</t>
  </si>
  <si>
    <t>Stephanie Brassill</t>
  </si>
  <si>
    <t>1214 chews landing road 
Laurel springs, Nj 08021
United States</t>
  </si>
  <si>
    <t>Hair cuttery</t>
  </si>
  <si>
    <t xml:space="preserve">Has to be before 230 and she gets in at 9. </t>
  </si>
  <si>
    <t>(856) - 924 - 4711</t>
  </si>
  <si>
    <t>QT8
George Neff, Bass (9a-12p)
George Neff, Bass (12p-9p)
Jim Griffin, Bari (9a-10a)
Al Evans, Bari (10a-12p)
Harry Forrest,Bari (12p-9p)
Bud Miller, Lead(9a-2p)
Jim Dodd, Lead (2p-9p)
Rich Wolff, Tenor</t>
  </si>
  <si>
    <t>2, cancelled</t>
  </si>
  <si>
    <t>No Card, No Candy, Quartet to bring invoice and W-9
Cancelled by Ashley due to building quarantine for flu.</t>
  </si>
  <si>
    <t>Ejaye Wilcox</t>
  </si>
  <si>
    <t>jwilcoxe@live.com</t>
  </si>
  <si>
    <t>Mere</t>
  </si>
  <si>
    <t>1006 Mantua Pike 
Woodbury Heights, NJ 08097
United States</t>
  </si>
  <si>
    <t>Medical facility</t>
  </si>
  <si>
    <t>(856) - 676 - 4557</t>
  </si>
  <si>
    <t>Love, EJ</t>
  </si>
  <si>
    <t>Please ask for Meredith Abrams at the front desk</t>
  </si>
  <si>
    <t>Others</t>
  </si>
  <si>
    <t>10am to noon</t>
  </si>
  <si>
    <t>*</t>
  </si>
  <si>
    <t>Dupe of #20</t>
  </si>
  <si>
    <t>xxxxxxx</t>
  </si>
  <si>
    <t>xxxxx</t>
  </si>
  <si>
    <t>xxx</t>
  </si>
  <si>
    <t>xx</t>
  </si>
  <si>
    <t>xxxx</t>
  </si>
  <si>
    <t>5,12,24</t>
  </si>
  <si>
    <t>Greg Dollak</t>
  </si>
  <si>
    <t>gjdxtwo@gmail.com</t>
  </si>
  <si>
    <t>Jessica</t>
  </si>
  <si>
    <t>Jessica Liscomb</t>
  </si>
  <si>
    <t>Children's Hospital of Philadelphia 3401 Civic Center Blvd (main campus)
Philadelphia, PA 19104
United States</t>
  </si>
  <si>
    <t>Children's Hospital of Philadelphia</t>
  </si>
  <si>
    <t>I love you SO much!!! Greg</t>
  </si>
  <si>
    <t>Jessica works as a nurse in the emergency department. Not exactly sure where her assignment will be on Wednesday but you can ask for her or you can also call the main phone number at CHOP, which is 215-590-1000.</t>
  </si>
  <si>
    <t>handoff/cancelled</t>
  </si>
  <si>
    <t>cancelled</t>
  </si>
  <si>
    <t>9, 26</t>
  </si>
  <si>
    <t>"In the Wood" Facebook group</t>
  </si>
  <si>
    <t>Horace Mann Elementary School 150 Walt Whitman Blvd
Cherry Hill, NJ 08003
United States
Location change: 1601 Saratoga Court, Voorhees 08043</t>
  </si>
  <si>
    <t>school nurse's office
Townhome</t>
  </si>
  <si>
    <t>10 AM to Noon
6p to 9pm</t>
  </si>
  <si>
    <t>preferred quartet is Here Comes Treble
the school's hours are 9:00AM to 3:30PM
School has many cases of flu, gastric distress among children. Not safe for quartet.</t>
  </si>
  <si>
    <t>X7X</t>
  </si>
  <si>
    <t>7</t>
  </si>
  <si>
    <t>william Herndon</t>
  </si>
  <si>
    <t>lhern65770@aol.com</t>
  </si>
  <si>
    <t>Kim</t>
  </si>
  <si>
    <t>Kim Herndon</t>
  </si>
  <si>
    <t>436 Walnut Street
Philadelphia, PA 19106
United States</t>
  </si>
  <si>
    <t>1 pm to 3 pm</t>
  </si>
  <si>
    <t>(267) -767 - 1215</t>
  </si>
  <si>
    <t>credit card / Paypal</t>
  </si>
  <si>
    <t>Love, onnie</t>
  </si>
  <si>
    <t>Ask for Kim Herndon</t>
  </si>
  <si>
    <t>TV spot</t>
  </si>
  <si>
    <t>X2X</t>
  </si>
  <si>
    <t>sum Credit card/Paypal</t>
  </si>
  <si>
    <t>Total gross income</t>
  </si>
  <si>
    <t>Paypal/CC fee</t>
  </si>
  <si>
    <t>actuals</t>
  </si>
  <si>
    <t>PAYMENT TYPE</t>
  </si>
  <si>
    <t>PayPal 
Pine Barons portion</t>
  </si>
  <si>
    <t>COD/Mail Remittance</t>
  </si>
  <si>
    <t>Paypal Receipts</t>
  </si>
  <si>
    <t>Cash/Mail Receopts</t>
  </si>
  <si>
    <t>print media(newspapers, etc)</t>
  </si>
  <si>
    <t>dozen removed, paid by Jones)</t>
  </si>
  <si>
    <t>envelopes for quartets</t>
  </si>
  <si>
    <t>Moms Of Multiples raffle winner</t>
  </si>
  <si>
    <t>Repeat</t>
  </si>
  <si>
    <t>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</si>
</sst>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52" x14ac:knownFonts="1">
    <font>
      <sz val="10"/>
      <name val="Arial"/>
    </font>
    <font>
      <sz val="10"/>
      <name val="Arial"/>
      <family val="2"/>
    </font>
    <font>
      <sz val="8"/>
      <name val="Arial"/>
      <family val="2"/>
    </font>
    <font>
      <b/>
      <sz val="10"/>
      <name val="Arial"/>
      <family val="2"/>
    </font>
    <font>
      <b/>
      <sz val="10"/>
      <color indexed="10"/>
      <name val="Arial"/>
      <family val="2"/>
    </font>
    <font>
      <sz val="10"/>
      <color indexed="10"/>
      <name val="Arial"/>
      <family val="2"/>
    </font>
    <font>
      <sz val="10"/>
      <name val="Arial"/>
      <family val="2"/>
    </font>
    <font>
      <sz val="10"/>
      <color indexed="53"/>
      <name val="Arial"/>
      <family val="2"/>
    </font>
    <font>
      <sz val="10"/>
      <color indexed="10"/>
      <name val="Arial"/>
      <family val="2"/>
    </font>
    <font>
      <b/>
      <sz val="10"/>
      <color indexed="10"/>
      <name val="Arial"/>
      <family val="2"/>
    </font>
    <font>
      <sz val="12"/>
      <color indexed="10"/>
      <name val="Arial"/>
      <family val="2"/>
    </font>
    <font>
      <sz val="12"/>
      <name val="Arial"/>
      <family val="2"/>
    </font>
    <font>
      <u/>
      <sz val="10"/>
      <color theme="10"/>
      <name val="Arial"/>
      <family val="2"/>
    </font>
    <font>
      <strike/>
      <sz val="10"/>
      <name val="Arial"/>
      <family val="2"/>
    </font>
    <font>
      <sz val="9"/>
      <name val="Tahoma"/>
      <family val="2"/>
    </font>
    <font>
      <sz val="11"/>
      <name val="Arial"/>
      <family val="2"/>
    </font>
    <font>
      <sz val="9"/>
      <color rgb="FF000000"/>
      <name val="Tahoma"/>
      <family val="2"/>
    </font>
    <font>
      <sz val="9"/>
      <color rgb="FF333333"/>
      <name val="Tahoma"/>
      <family val="2"/>
    </font>
    <font>
      <sz val="11"/>
      <color rgb="FF333333"/>
      <name val="Tahoma"/>
      <family val="2"/>
    </font>
    <font>
      <sz val="12"/>
      <color rgb="FF333333"/>
      <name val="Tahoma"/>
      <family val="2"/>
    </font>
    <font>
      <b/>
      <sz val="12"/>
      <name val="Arial"/>
      <family val="2"/>
    </font>
    <font>
      <b/>
      <sz val="12"/>
      <color indexed="10"/>
      <name val="Arial"/>
      <family val="2"/>
    </font>
    <font>
      <sz val="12"/>
      <name val="Tahoma"/>
      <family val="2"/>
    </font>
    <font>
      <sz val="12"/>
      <color rgb="FF000000"/>
      <name val="Tahoma"/>
      <family val="2"/>
    </font>
    <font>
      <sz val="14"/>
      <color rgb="FF333333"/>
      <name val="Tahoma"/>
      <family val="2"/>
    </font>
    <font>
      <sz val="14"/>
      <name val="Arial"/>
      <family val="2"/>
    </font>
    <font>
      <b/>
      <sz val="14"/>
      <color indexed="10"/>
      <name val="Arial"/>
      <family val="2"/>
    </font>
    <font>
      <b/>
      <sz val="14"/>
      <name val="Arial"/>
      <family val="2"/>
    </font>
    <font>
      <sz val="14"/>
      <name val="Tahoma"/>
      <family val="2"/>
    </font>
    <font>
      <sz val="12"/>
      <name val="Calibri"/>
      <family val="2"/>
    </font>
    <font>
      <sz val="16"/>
      <name val="Arial"/>
      <family val="2"/>
    </font>
    <font>
      <b/>
      <sz val="16"/>
      <name val="Arial"/>
      <family val="2"/>
    </font>
    <font>
      <sz val="18"/>
      <name val="Arial"/>
      <family val="2"/>
    </font>
    <font>
      <b/>
      <sz val="16"/>
      <color indexed="10"/>
      <name val="Arial"/>
      <family val="2"/>
    </font>
    <font>
      <b/>
      <sz val="12"/>
      <name val="Tahoma"/>
      <family val="2"/>
    </font>
    <font>
      <strike/>
      <sz val="16"/>
      <name val="Arial"/>
      <family val="2"/>
    </font>
    <font>
      <b/>
      <sz val="9"/>
      <color rgb="FF333333"/>
      <name val="Tahoma"/>
      <family val="2"/>
    </font>
    <font>
      <sz val="14"/>
      <color rgb="FF333333"/>
      <name val="Arial"/>
      <family val="2"/>
    </font>
    <font>
      <u/>
      <sz val="14"/>
      <color theme="10"/>
      <name val="Arial"/>
      <family val="2"/>
    </font>
    <font>
      <sz val="14"/>
      <color rgb="FF000000"/>
      <name val="Arial"/>
      <family val="2"/>
    </font>
    <font>
      <sz val="14"/>
      <color rgb="FF000000"/>
      <name val="Tahoma"/>
      <family val="2"/>
    </font>
    <font>
      <sz val="14"/>
      <name val="Calibri Light"/>
      <family val="2"/>
    </font>
    <font>
      <sz val="14"/>
      <color rgb="FF000000"/>
      <name val="Calibri Light"/>
      <family val="2"/>
    </font>
    <font>
      <u/>
      <sz val="14"/>
      <color theme="10"/>
      <name val="Calibri Light"/>
      <family val="2"/>
    </font>
    <font>
      <sz val="14"/>
      <color rgb="FF333333"/>
      <name val="Calibri Light"/>
      <family val="2"/>
    </font>
    <font>
      <b/>
      <sz val="14"/>
      <name val="Calibri Light"/>
      <family val="2"/>
    </font>
    <font>
      <sz val="14"/>
      <color indexed="10"/>
      <name val="Calibri Light"/>
      <family val="2"/>
    </font>
    <font>
      <b/>
      <sz val="14"/>
      <color indexed="10"/>
      <name val="Calibri Light"/>
      <family val="2"/>
    </font>
    <font>
      <sz val="16"/>
      <color indexed="10"/>
      <name val="Arial"/>
      <family val="2"/>
    </font>
    <font>
      <sz val="14"/>
      <color rgb="FF777777"/>
      <name val="Arial"/>
      <family val="2"/>
    </font>
    <font>
      <sz val="14"/>
      <color indexed="10"/>
      <name val="Arial"/>
      <family val="2"/>
    </font>
    <font>
      <sz val="24"/>
      <color rgb="FFFF0000"/>
      <name val="Arial"/>
      <family val="2"/>
    </font>
  </fonts>
  <fills count="17">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rgb="FFFF0000"/>
        <bgColor indexed="64"/>
      </patternFill>
    </fill>
    <fill>
      <patternFill patternType="solid">
        <fgColor theme="1" tint="0.499984740745262"/>
        <bgColor indexed="64"/>
      </patternFill>
    </fill>
    <fill>
      <patternFill patternType="solid">
        <fgColor rgb="FFF3F7FB"/>
        <bgColor indexed="64"/>
      </patternFill>
    </fill>
    <fill>
      <patternFill patternType="solid">
        <fgColor rgb="FFFDFDFD"/>
        <bgColor indexed="64"/>
      </patternFill>
    </fill>
    <fill>
      <patternFill patternType="solid">
        <fgColor rgb="FFFFFFFF"/>
        <bgColor indexed="64"/>
      </patternFill>
    </fill>
    <fill>
      <patternFill patternType="solid">
        <fgColor auto="1"/>
        <bgColor indexed="64"/>
      </patternFill>
    </fill>
    <fill>
      <patternFill patternType="lightUp"/>
    </fill>
    <fill>
      <patternFill patternType="solid">
        <fgColor indexed="65"/>
        <bgColor indexed="64"/>
      </patternFill>
    </fill>
    <fill>
      <patternFill patternType="lightUp">
        <bgColor indexed="42"/>
      </patternFill>
    </fill>
    <fill>
      <patternFill patternType="lightUp">
        <bgColor auto="1"/>
      </patternFill>
    </fill>
  </fills>
  <borders count="7">
    <border>
      <left/>
      <right/>
      <top/>
      <bottom/>
      <diagonal/>
    </border>
    <border>
      <left style="thin">
        <color auto="1"/>
      </left>
      <right style="thin">
        <color auto="1"/>
      </right>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rgb="FFDEDEDE"/>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434">
    <xf numFmtId="0" fontId="0" fillId="0" borderId="0" xfId="0"/>
    <xf numFmtId="0" fontId="3" fillId="0" borderId="0" xfId="0" applyFont="1"/>
    <xf numFmtId="18" fontId="3" fillId="0" borderId="0" xfId="0" applyNumberFormat="1" applyFont="1"/>
    <xf numFmtId="0" fontId="4" fillId="0" borderId="0" xfId="0" applyFont="1"/>
    <xf numFmtId="0" fontId="5" fillId="0" borderId="0" xfId="0" applyFont="1"/>
    <xf numFmtId="44" fontId="3" fillId="0" borderId="0" xfId="1" applyFont="1"/>
    <xf numFmtId="0" fontId="3" fillId="2" borderId="0" xfId="0" applyFont="1" applyFill="1"/>
    <xf numFmtId="0" fontId="0" fillId="2" borderId="0" xfId="0" applyFill="1"/>
    <xf numFmtId="0" fontId="3" fillId="0" borderId="0" xfId="0" applyFont="1" applyFill="1"/>
    <xf numFmtId="0" fontId="0" fillId="0" borderId="0" xfId="0" applyFill="1"/>
    <xf numFmtId="0" fontId="6" fillId="0" borderId="0" xfId="0" applyFont="1"/>
    <xf numFmtId="0" fontId="6" fillId="0" borderId="0" xfId="0" applyFont="1" applyFill="1"/>
    <xf numFmtId="0" fontId="4" fillId="0" borderId="0" xfId="0" applyFont="1" applyFill="1"/>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0" fillId="4" borderId="0" xfId="0" applyFill="1"/>
    <xf numFmtId="0" fontId="4" fillId="4" borderId="0" xfId="0" applyFont="1" applyFill="1"/>
    <xf numFmtId="0" fontId="6" fillId="4" borderId="0" xfId="0" applyFont="1" applyFill="1"/>
    <xf numFmtId="0" fontId="7" fillId="0" borderId="0" xfId="0" applyFont="1" applyFill="1"/>
    <xf numFmtId="0" fontId="8" fillId="0" borderId="0" xfId="0" applyFont="1"/>
    <xf numFmtId="0" fontId="8" fillId="0" borderId="0" xfId="0" applyFont="1" applyFill="1"/>
    <xf numFmtId="20" fontId="3" fillId="0" borderId="0" xfId="0" applyNumberFormat="1" applyFont="1"/>
    <xf numFmtId="0" fontId="3" fillId="0" borderId="0" xfId="0" applyFont="1" applyAlignment="1">
      <alignment wrapText="1"/>
    </xf>
    <xf numFmtId="0" fontId="0" fillId="0" borderId="0" xfId="0" applyFill="1" applyAlignment="1">
      <alignment wrapText="1"/>
    </xf>
    <xf numFmtId="0" fontId="0" fillId="2" borderId="0" xfId="0" applyFill="1" applyAlignment="1">
      <alignment wrapText="1"/>
    </xf>
    <xf numFmtId="0" fontId="0" fillId="0" borderId="0" xfId="0" applyAlignment="1">
      <alignment wrapText="1"/>
    </xf>
    <xf numFmtId="0" fontId="6" fillId="0" borderId="0" xfId="0" applyFont="1" applyAlignment="1"/>
    <xf numFmtId="0" fontId="3" fillId="0" borderId="0" xfId="0" applyFont="1" applyAlignment="1"/>
    <xf numFmtId="0" fontId="11" fillId="7" borderId="0" xfId="0" applyFont="1" applyFill="1" applyAlignment="1">
      <alignment horizontal="center"/>
    </xf>
    <xf numFmtId="16" fontId="3" fillId="0" borderId="0" xfId="0" applyNumberFormat="1" applyFont="1" applyFill="1"/>
    <xf numFmtId="0" fontId="4" fillId="0" borderId="0" xfId="0" applyFont="1" applyAlignment="1"/>
    <xf numFmtId="0" fontId="3" fillId="2" borderId="0" xfId="0" applyFont="1" applyFill="1" applyAlignment="1"/>
    <xf numFmtId="0" fontId="0" fillId="0" borderId="0" xfId="0" applyFill="1" applyAlignment="1"/>
    <xf numFmtId="0" fontId="0" fillId="2" borderId="0" xfId="0" applyFill="1" applyAlignment="1"/>
    <xf numFmtId="0" fontId="3" fillId="0" borderId="0" xfId="0" applyFont="1" applyFill="1" applyAlignment="1"/>
    <xf numFmtId="0" fontId="0" fillId="0" borderId="0" xfId="0" applyAlignment="1"/>
    <xf numFmtId="0" fontId="9" fillId="0" borderId="0" xfId="0" applyFont="1" applyAlignment="1"/>
    <xf numFmtId="44" fontId="3" fillId="0" borderId="0" xfId="1" applyFont="1" applyAlignment="1"/>
    <xf numFmtId="0" fontId="8" fillId="0" borderId="0" xfId="0" applyFont="1" applyAlignment="1"/>
    <xf numFmtId="39" fontId="4" fillId="0" borderId="0" xfId="0" applyNumberFormat="1" applyFont="1"/>
    <xf numFmtId="39" fontId="6" fillId="0" borderId="0" xfId="0" applyNumberFormat="1" applyFont="1"/>
    <xf numFmtId="39" fontId="3" fillId="0" borderId="0" xfId="1" applyNumberFormat="1" applyFont="1"/>
    <xf numFmtId="39" fontId="3" fillId="0" borderId="0" xfId="0" applyNumberFormat="1" applyFont="1"/>
    <xf numFmtId="39" fontId="3" fillId="2" borderId="0" xfId="0" applyNumberFormat="1" applyFont="1" applyFill="1"/>
    <xf numFmtId="39" fontId="0" fillId="0" borderId="0" xfId="0" applyNumberFormat="1"/>
    <xf numFmtId="39" fontId="0" fillId="2" borderId="0" xfId="0" applyNumberFormat="1" applyFill="1"/>
    <xf numFmtId="39" fontId="0" fillId="2" borderId="0" xfId="1" applyNumberFormat="1" applyFont="1" applyFill="1"/>
    <xf numFmtId="39" fontId="3" fillId="2" borderId="0" xfId="1" applyNumberFormat="1" applyFont="1" applyFill="1"/>
    <xf numFmtId="39" fontId="8" fillId="0" borderId="0" xfId="0" applyNumberFormat="1" applyFont="1"/>
    <xf numFmtId="0" fontId="14" fillId="0" borderId="0" xfId="0" applyFont="1"/>
    <xf numFmtId="0" fontId="3" fillId="8" borderId="0" xfId="0" applyFont="1" applyFill="1"/>
    <xf numFmtId="0" fontId="4" fillId="0" borderId="1" xfId="0" applyFont="1" applyBorder="1"/>
    <xf numFmtId="0" fontId="3" fillId="0" borderId="1" xfId="0" applyFont="1" applyFill="1" applyBorder="1"/>
    <xf numFmtId="0" fontId="0" fillId="0" borderId="1" xfId="0" applyFill="1" applyBorder="1"/>
    <xf numFmtId="0" fontId="0" fillId="0" borderId="1" xfId="0" applyBorder="1"/>
    <xf numFmtId="0" fontId="4" fillId="0" borderId="1" xfId="0" applyFont="1" applyFill="1" applyBorder="1"/>
    <xf numFmtId="0" fontId="0" fillId="2" borderId="1" xfId="0" applyFill="1" applyBorder="1"/>
    <xf numFmtId="0" fontId="3" fillId="0" borderId="1" xfId="0" applyFont="1" applyBorder="1"/>
    <xf numFmtId="0" fontId="0" fillId="0" borderId="1" xfId="0" applyFill="1" applyBorder="1" applyAlignment="1">
      <alignment wrapText="1"/>
    </xf>
    <xf numFmtId="0" fontId="8" fillId="0" borderId="1" xfId="0" applyFont="1" applyFill="1" applyBorder="1"/>
    <xf numFmtId="0" fontId="8" fillId="0" borderId="1" xfId="0" applyFont="1" applyBorder="1"/>
    <xf numFmtId="0" fontId="6" fillId="0" borderId="0" xfId="0" applyFont="1" applyBorder="1"/>
    <xf numFmtId="0" fontId="6" fillId="0" borderId="0" xfId="0" applyFont="1" applyBorder="1" applyAlignment="1"/>
    <xf numFmtId="39" fontId="6" fillId="0" borderId="0" xfId="0" applyNumberFormat="1" applyFont="1" applyBorder="1"/>
    <xf numFmtId="0" fontId="4" fillId="2" borderId="0" xfId="0" applyFont="1" applyFill="1" applyBorder="1"/>
    <xf numFmtId="0" fontId="4" fillId="2" borderId="0" xfId="0" applyFont="1" applyFill="1" applyBorder="1" applyAlignment="1"/>
    <xf numFmtId="39" fontId="4" fillId="2" borderId="0" xfId="0" applyNumberFormat="1" applyFont="1" applyFill="1" applyBorder="1"/>
    <xf numFmtId="0" fontId="5" fillId="2" borderId="0" xfId="0" applyFont="1" applyFill="1" applyBorder="1"/>
    <xf numFmtId="0" fontId="3" fillId="0" borderId="0" xfId="0" applyFont="1" applyBorder="1"/>
    <xf numFmtId="0" fontId="3" fillId="0" borderId="0" xfId="0" applyFont="1" applyBorder="1" applyAlignment="1"/>
    <xf numFmtId="44" fontId="3" fillId="0" borderId="0" xfId="1" applyFont="1" applyBorder="1" applyAlignment="1"/>
    <xf numFmtId="44" fontId="3" fillId="0" borderId="0" xfId="1" applyFont="1" applyBorder="1"/>
    <xf numFmtId="16" fontId="3" fillId="0" borderId="0" xfId="1" applyNumberFormat="1" applyFont="1" applyBorder="1"/>
    <xf numFmtId="0" fontId="0" fillId="0" borderId="0" xfId="0" applyBorder="1"/>
    <xf numFmtId="0" fontId="3" fillId="2" borderId="0" xfId="0" applyFont="1" applyFill="1" applyBorder="1"/>
    <xf numFmtId="0" fontId="3" fillId="2" borderId="0" xfId="0" applyFont="1" applyFill="1" applyBorder="1" applyAlignment="1"/>
    <xf numFmtId="39" fontId="3" fillId="2" borderId="0" xfId="0" applyNumberFormat="1" applyFont="1" applyFill="1" applyBorder="1"/>
    <xf numFmtId="0" fontId="0" fillId="2" borderId="0" xfId="0" applyFill="1" applyBorder="1"/>
    <xf numFmtId="0" fontId="3" fillId="0" borderId="0" xfId="0" applyFont="1" applyBorder="1" applyAlignment="1">
      <alignment wrapText="1"/>
    </xf>
    <xf numFmtId="0" fontId="12" fillId="0" borderId="0" xfId="2"/>
    <xf numFmtId="0" fontId="15" fillId="0" borderId="0" xfId="0" applyFont="1" applyFill="1"/>
    <xf numFmtId="0" fontId="4" fillId="0" borderId="3" xfId="0" applyFont="1" applyBorder="1"/>
    <xf numFmtId="0" fontId="0" fillId="0" borderId="3" xfId="0" applyFill="1" applyBorder="1"/>
    <xf numFmtId="0" fontId="3" fillId="0" borderId="3" xfId="0" applyFont="1" applyFill="1" applyBorder="1"/>
    <xf numFmtId="0" fontId="0" fillId="0" borderId="3" xfId="0" applyBorder="1"/>
    <xf numFmtId="0" fontId="3" fillId="0" borderId="3" xfId="0" applyFont="1" applyBorder="1"/>
    <xf numFmtId="0" fontId="0" fillId="0" borderId="3" xfId="0" applyFill="1" applyBorder="1" applyAlignment="1">
      <alignment wrapText="1"/>
    </xf>
    <xf numFmtId="0" fontId="4" fillId="0" borderId="3" xfId="0" applyFont="1" applyFill="1" applyBorder="1"/>
    <xf numFmtId="0" fontId="8" fillId="0" borderId="3" xfId="0" applyFont="1" applyFill="1" applyBorder="1"/>
    <xf numFmtId="0" fontId="8" fillId="0" borderId="3" xfId="0" applyFont="1" applyBorder="1"/>
    <xf numFmtId="0" fontId="0" fillId="7" borderId="0" xfId="0" applyFill="1" applyAlignment="1"/>
    <xf numFmtId="0" fontId="4" fillId="0" borderId="4" xfId="0" applyFont="1" applyBorder="1"/>
    <xf numFmtId="8" fontId="3" fillId="0" borderId="0" xfId="0" applyNumberFormat="1" applyFont="1" applyAlignment="1"/>
    <xf numFmtId="164" fontId="0" fillId="0" borderId="0" xfId="0" applyNumberFormat="1" applyAlignment="1"/>
    <xf numFmtId="8" fontId="0" fillId="0" borderId="0" xfId="0" applyNumberFormat="1" applyAlignment="1"/>
    <xf numFmtId="8" fontId="3" fillId="0" borderId="0" xfId="1" applyNumberFormat="1" applyFont="1" applyBorder="1" applyAlignment="1"/>
    <xf numFmtId="0" fontId="3" fillId="0" borderId="5" xfId="0" applyFont="1" applyFill="1" applyBorder="1"/>
    <xf numFmtId="0" fontId="0" fillId="0" borderId="5" xfId="0" applyFill="1" applyBorder="1"/>
    <xf numFmtId="0" fontId="0" fillId="0" borderId="5" xfId="0" applyBorder="1"/>
    <xf numFmtId="0" fontId="4" fillId="0" borderId="5" xfId="0" applyFont="1" applyBorder="1"/>
    <xf numFmtId="0" fontId="3" fillId="0" borderId="5" xfId="0" applyFont="1" applyBorder="1"/>
    <xf numFmtId="0" fontId="0" fillId="0" borderId="5" xfId="0" applyFill="1" applyBorder="1" applyAlignment="1">
      <alignment wrapText="1"/>
    </xf>
    <xf numFmtId="0" fontId="4" fillId="0" borderId="5" xfId="0" applyFont="1" applyFill="1" applyBorder="1"/>
    <xf numFmtId="0" fontId="8" fillId="0" borderId="5" xfId="0" applyFont="1" applyFill="1" applyBorder="1"/>
    <xf numFmtId="0" fontId="0" fillId="2" borderId="5" xfId="0" applyFill="1" applyBorder="1"/>
    <xf numFmtId="0" fontId="8" fillId="0" borderId="5" xfId="0" applyFont="1" applyBorder="1"/>
    <xf numFmtId="0" fontId="6" fillId="4" borderId="5" xfId="0" applyFont="1" applyFill="1" applyBorder="1"/>
    <xf numFmtId="0" fontId="6" fillId="0" borderId="5" xfId="0" applyFont="1" applyFill="1" applyBorder="1"/>
    <xf numFmtId="0" fontId="3" fillId="8" borderId="5" xfId="0" applyFont="1" applyFill="1" applyBorder="1"/>
    <xf numFmtId="0" fontId="3" fillId="7" borderId="0" xfId="0" applyFont="1" applyFill="1"/>
    <xf numFmtId="0" fontId="3" fillId="7" borderId="0" xfId="0" applyFont="1" applyFill="1" applyAlignment="1"/>
    <xf numFmtId="39" fontId="3" fillId="7" borderId="0" xfId="0" applyNumberFormat="1" applyFont="1" applyFill="1"/>
    <xf numFmtId="0" fontId="0" fillId="7" borderId="0" xfId="0" applyFill="1"/>
    <xf numFmtId="0" fontId="1" fillId="0" borderId="0" xfId="0" applyFont="1" applyBorder="1" applyAlignment="1"/>
    <xf numFmtId="0" fontId="0" fillId="10" borderId="0" xfId="0" applyFill="1"/>
    <xf numFmtId="0" fontId="14" fillId="10" borderId="6" xfId="0" applyFont="1" applyFill="1" applyBorder="1" applyAlignment="1">
      <alignment vertical="center" wrapText="1"/>
    </xf>
    <xf numFmtId="18" fontId="14" fillId="9" borderId="6" xfId="0" applyNumberFormat="1" applyFont="1" applyFill="1" applyBorder="1" applyAlignment="1">
      <alignment vertical="center" wrapText="1"/>
    </xf>
    <xf numFmtId="0" fontId="1" fillId="0" borderId="0" xfId="0" applyFont="1"/>
    <xf numFmtId="0" fontId="12" fillId="9" borderId="6" xfId="2" applyFill="1" applyBorder="1" applyAlignment="1">
      <alignment vertical="center" wrapText="1"/>
    </xf>
    <xf numFmtId="0" fontId="1" fillId="0" borderId="0" xfId="0" applyFont="1" applyFill="1"/>
    <xf numFmtId="0" fontId="8" fillId="7" borderId="0" xfId="0" applyFont="1" applyFill="1"/>
    <xf numFmtId="44" fontId="3" fillId="7" borderId="0" xfId="1" applyFont="1" applyFill="1" applyAlignment="1"/>
    <xf numFmtId="44" fontId="3" fillId="7" borderId="0" xfId="1" applyFont="1" applyFill="1"/>
    <xf numFmtId="0" fontId="0" fillId="11" borderId="0" xfId="0" applyFill="1"/>
    <xf numFmtId="0" fontId="1" fillId="0" borderId="0" xfId="0" applyFont="1" applyAlignment="1">
      <alignment wrapText="1"/>
    </xf>
    <xf numFmtId="0" fontId="1" fillId="0" borderId="0" xfId="0" applyFont="1" applyAlignment="1"/>
    <xf numFmtId="0" fontId="1" fillId="9" borderId="0" xfId="0" applyFont="1" applyFill="1" applyAlignment="1">
      <alignment vertical="center" wrapText="1"/>
    </xf>
    <xf numFmtId="0" fontId="17" fillId="0" borderId="0" xfId="0" applyFont="1"/>
    <xf numFmtId="0" fontId="17" fillId="9" borderId="0" xfId="0" applyFont="1" applyFill="1" applyBorder="1" applyAlignment="1">
      <alignment vertical="center" wrapText="1"/>
    </xf>
    <xf numFmtId="0" fontId="17" fillId="11" borderId="0" xfId="0" applyFont="1" applyFill="1" applyBorder="1" applyAlignment="1">
      <alignment vertical="center" wrapText="1"/>
    </xf>
    <xf numFmtId="16" fontId="6" fillId="0" borderId="0" xfId="0" applyNumberFormat="1" applyFont="1" applyBorder="1"/>
    <xf numFmtId="8" fontId="20" fillId="0" borderId="0" xfId="0" applyNumberFormat="1" applyFont="1" applyAlignment="1"/>
    <xf numFmtId="0" fontId="11" fillId="11" borderId="0" xfId="0" applyFont="1" applyFill="1"/>
    <xf numFmtId="0" fontId="20" fillId="0" borderId="0" xfId="0" applyFont="1" applyBorder="1"/>
    <xf numFmtId="0" fontId="20" fillId="0" borderId="0" xfId="0" applyFont="1" applyBorder="1" applyAlignment="1"/>
    <xf numFmtId="39" fontId="20" fillId="0" borderId="0" xfId="0" applyNumberFormat="1" applyFont="1" applyBorder="1"/>
    <xf numFmtId="0" fontId="17" fillId="9" borderId="6" xfId="0" applyFont="1" applyFill="1" applyBorder="1" applyAlignment="1">
      <alignment vertical="center" wrapText="1"/>
    </xf>
    <xf numFmtId="0" fontId="17" fillId="11" borderId="6" xfId="0" applyFont="1" applyFill="1" applyBorder="1" applyAlignment="1">
      <alignment vertical="center" wrapText="1"/>
    </xf>
    <xf numFmtId="18" fontId="17" fillId="9" borderId="6" xfId="0" applyNumberFormat="1" applyFont="1" applyFill="1" applyBorder="1" applyAlignment="1">
      <alignment vertical="center" wrapText="1"/>
    </xf>
    <xf numFmtId="49" fontId="14" fillId="0" borderId="0" xfId="0" applyNumberFormat="1" applyFont="1" applyAlignment="1">
      <alignment vertical="top" wrapText="1"/>
    </xf>
    <xf numFmtId="49" fontId="17" fillId="0" borderId="0" xfId="0" applyNumberFormat="1" applyFont="1" applyAlignment="1">
      <alignment vertical="top" wrapText="1"/>
    </xf>
    <xf numFmtId="49" fontId="5" fillId="0" borderId="0" xfId="0" applyNumberFormat="1" applyFont="1" applyAlignment="1">
      <alignment wrapText="1"/>
    </xf>
    <xf numFmtId="49" fontId="4" fillId="0" borderId="0" xfId="0" applyNumberFormat="1" applyFont="1" applyAlignment="1">
      <alignment wrapText="1"/>
    </xf>
    <xf numFmtId="18" fontId="17" fillId="0" borderId="0" xfId="0" applyNumberFormat="1" applyFont="1"/>
    <xf numFmtId="49" fontId="3" fillId="0" borderId="0" xfId="0" applyNumberFormat="1" applyFont="1" applyAlignment="1">
      <alignment vertical="top" wrapText="1"/>
    </xf>
    <xf numFmtId="49" fontId="0" fillId="11" borderId="0" xfId="0" applyNumberFormat="1" applyFill="1" applyAlignment="1">
      <alignment vertical="top" wrapText="1"/>
    </xf>
    <xf numFmtId="49" fontId="4" fillId="2" borderId="0" xfId="0" applyNumberFormat="1" applyFont="1" applyFill="1" applyBorder="1" applyAlignment="1">
      <alignment vertical="top" wrapText="1"/>
    </xf>
    <xf numFmtId="49" fontId="19" fillId="0" borderId="0" xfId="0" applyNumberFormat="1" applyFont="1" applyAlignment="1">
      <alignment vertical="top" wrapText="1"/>
    </xf>
    <xf numFmtId="49" fontId="3" fillId="2" borderId="0" xfId="0" applyNumberFormat="1" applyFont="1" applyFill="1" applyAlignment="1">
      <alignment vertical="top" wrapText="1"/>
    </xf>
    <xf numFmtId="49" fontId="0" fillId="0" borderId="0" xfId="0" applyNumberFormat="1" applyBorder="1" applyAlignment="1">
      <alignment vertical="top" wrapText="1"/>
    </xf>
    <xf numFmtId="49" fontId="0" fillId="2" borderId="0" xfId="0" applyNumberFormat="1" applyFill="1" applyAlignment="1">
      <alignment vertical="top" wrapText="1"/>
    </xf>
    <xf numFmtId="49" fontId="0" fillId="10" borderId="0" xfId="0" applyNumberFormat="1" applyFill="1" applyAlignment="1">
      <alignment vertical="top" wrapText="1"/>
    </xf>
    <xf numFmtId="49" fontId="16" fillId="0" borderId="0" xfId="0" applyNumberFormat="1" applyFont="1" applyAlignment="1">
      <alignment vertical="top" wrapText="1"/>
    </xf>
    <xf numFmtId="49" fontId="0" fillId="0" borderId="0" xfId="0" applyNumberFormat="1" applyAlignment="1">
      <alignment vertical="top" wrapText="1"/>
    </xf>
    <xf numFmtId="49" fontId="18" fillId="0" borderId="0" xfId="0" applyNumberFormat="1" applyFont="1" applyAlignment="1">
      <alignment vertical="top" wrapText="1"/>
    </xf>
    <xf numFmtId="49" fontId="25" fillId="11" borderId="0" xfId="0" applyNumberFormat="1" applyFont="1" applyFill="1" applyAlignment="1">
      <alignment vertical="top" wrapText="1"/>
    </xf>
    <xf numFmtId="49" fontId="25" fillId="0" borderId="0" xfId="0" applyNumberFormat="1" applyFont="1" applyBorder="1" applyAlignment="1">
      <alignment vertical="top" wrapText="1"/>
    </xf>
    <xf numFmtId="49" fontId="26" fillId="2" borderId="0" xfId="0" applyNumberFormat="1" applyFont="1" applyFill="1" applyBorder="1" applyAlignment="1">
      <alignment vertical="top" wrapText="1"/>
    </xf>
    <xf numFmtId="49" fontId="27" fillId="0" borderId="0" xfId="0" applyNumberFormat="1" applyFont="1" applyBorder="1" applyAlignment="1">
      <alignment vertical="top" wrapText="1"/>
    </xf>
    <xf numFmtId="49" fontId="27" fillId="2" borderId="0" xfId="0" applyNumberFormat="1" applyFont="1" applyFill="1" applyBorder="1" applyAlignment="1">
      <alignment vertical="top" wrapText="1"/>
    </xf>
    <xf numFmtId="49" fontId="27" fillId="2" borderId="0" xfId="0" applyNumberFormat="1" applyFont="1" applyFill="1" applyAlignment="1">
      <alignment vertical="top" wrapText="1"/>
    </xf>
    <xf numFmtId="49" fontId="25" fillId="2" borderId="0" xfId="0" applyNumberFormat="1" applyFont="1" applyFill="1" applyAlignment="1">
      <alignment vertical="top" wrapText="1"/>
    </xf>
    <xf numFmtId="49" fontId="27" fillId="0" borderId="0" xfId="0" applyNumberFormat="1" applyFont="1" applyAlignment="1">
      <alignment vertical="top" wrapText="1"/>
    </xf>
    <xf numFmtId="49" fontId="25" fillId="10" borderId="0" xfId="0" applyNumberFormat="1" applyFont="1" applyFill="1" applyAlignment="1">
      <alignment vertical="top" wrapText="1"/>
    </xf>
    <xf numFmtId="0" fontId="11" fillId="0" borderId="0" xfId="0" applyFont="1" applyBorder="1"/>
    <xf numFmtId="0" fontId="21" fillId="2" borderId="0" xfId="0" applyFont="1" applyFill="1" applyBorder="1"/>
    <xf numFmtId="0" fontId="20" fillId="2" borderId="0" xfId="0" applyFont="1" applyFill="1" applyBorder="1"/>
    <xf numFmtId="0" fontId="11" fillId="10" borderId="0" xfId="0" applyFont="1" applyFill="1"/>
    <xf numFmtId="0" fontId="20" fillId="2" borderId="0" xfId="0" applyFont="1" applyFill="1"/>
    <xf numFmtId="0" fontId="11" fillId="2" borderId="0" xfId="0" applyFont="1" applyFill="1"/>
    <xf numFmtId="0" fontId="20" fillId="0" borderId="0" xfId="0" applyFont="1"/>
    <xf numFmtId="0" fontId="11" fillId="0" borderId="0" xfId="0" applyFont="1" applyBorder="1" applyAlignment="1"/>
    <xf numFmtId="0" fontId="21" fillId="2" borderId="0" xfId="0" applyFont="1" applyFill="1" applyBorder="1" applyAlignment="1"/>
    <xf numFmtId="0" fontId="20" fillId="2" borderId="0" xfId="0" applyFont="1" applyFill="1" applyBorder="1" applyAlignment="1"/>
    <xf numFmtId="0" fontId="20" fillId="2" borderId="0" xfId="0" applyFont="1" applyFill="1" applyAlignment="1"/>
    <xf numFmtId="0" fontId="11" fillId="2" borderId="0" xfId="0" applyFont="1" applyFill="1" applyAlignment="1"/>
    <xf numFmtId="0" fontId="20" fillId="0" borderId="0" xfId="0" applyFont="1" applyAlignment="1"/>
    <xf numFmtId="0" fontId="11" fillId="0" borderId="0" xfId="0" applyFont="1" applyAlignment="1"/>
    <xf numFmtId="0" fontId="20" fillId="0" borderId="0" xfId="0" applyFont="1" applyFill="1" applyAlignment="1"/>
    <xf numFmtId="0" fontId="23" fillId="0" borderId="0" xfId="0" applyFont="1"/>
    <xf numFmtId="49" fontId="17" fillId="7" borderId="0" xfId="0" applyNumberFormat="1" applyFont="1" applyFill="1" applyAlignment="1">
      <alignment vertical="top" wrapText="1"/>
    </xf>
    <xf numFmtId="49" fontId="1" fillId="0" borderId="0" xfId="0" applyNumberFormat="1" applyFont="1" applyFill="1" applyAlignment="1">
      <alignment vertical="top" wrapText="1"/>
    </xf>
    <xf numFmtId="49" fontId="3" fillId="0" borderId="0" xfId="0" applyNumberFormat="1" applyFont="1" applyFill="1" applyAlignment="1">
      <alignment vertical="top" wrapText="1"/>
    </xf>
    <xf numFmtId="0" fontId="17" fillId="0" borderId="0" xfId="0" applyFont="1" applyAlignment="1">
      <alignment wrapText="1"/>
    </xf>
    <xf numFmtId="0" fontId="4" fillId="0" borderId="4" xfId="0" applyFont="1" applyBorder="1" applyAlignment="1">
      <alignment wrapText="1"/>
    </xf>
    <xf numFmtId="49" fontId="6" fillId="0" borderId="0" xfId="0" applyNumberFormat="1" applyFont="1" applyAlignment="1">
      <alignment vertical="top" wrapText="1"/>
    </xf>
    <xf numFmtId="49" fontId="17" fillId="9" borderId="6" xfId="0" applyNumberFormat="1" applyFont="1" applyFill="1" applyBorder="1" applyAlignment="1">
      <alignment vertical="top" wrapText="1"/>
    </xf>
    <xf numFmtId="49" fontId="3" fillId="7" borderId="0" xfId="0" applyNumberFormat="1" applyFont="1" applyFill="1" applyAlignment="1">
      <alignment vertical="top" wrapText="1"/>
    </xf>
    <xf numFmtId="49" fontId="34" fillId="9" borderId="6" xfId="0" applyNumberFormat="1" applyFont="1" applyFill="1" applyBorder="1" applyAlignment="1">
      <alignment vertical="top" wrapText="1"/>
    </xf>
    <xf numFmtId="0" fontId="17" fillId="9" borderId="0" xfId="0" applyFont="1" applyFill="1" applyAlignment="1">
      <alignment vertical="center" wrapText="1"/>
    </xf>
    <xf numFmtId="39" fontId="3" fillId="0" borderId="0" xfId="0" applyNumberFormat="1" applyFont="1" applyAlignment="1">
      <alignment wrapText="1"/>
    </xf>
    <xf numFmtId="39" fontId="3" fillId="0" borderId="0" xfId="0" applyNumberFormat="1" applyFont="1" applyFill="1"/>
    <xf numFmtId="0" fontId="3" fillId="0" borderId="0" xfId="0" applyFont="1" applyFill="1" applyAlignment="1">
      <alignment wrapText="1"/>
    </xf>
    <xf numFmtId="0" fontId="5" fillId="0" borderId="0" xfId="0" applyFont="1" applyFill="1"/>
    <xf numFmtId="18" fontId="3" fillId="0" borderId="0" xfId="0" applyNumberFormat="1" applyFont="1" applyFill="1"/>
    <xf numFmtId="0" fontId="17" fillId="7" borderId="0" xfId="0" applyFont="1" applyFill="1" applyBorder="1" applyAlignment="1">
      <alignment vertical="center" wrapText="1"/>
    </xf>
    <xf numFmtId="0" fontId="12" fillId="7" borderId="0" xfId="2" applyFill="1"/>
    <xf numFmtId="0" fontId="3" fillId="7" borderId="0" xfId="0" applyFont="1" applyFill="1" applyAlignment="1">
      <alignment wrapText="1"/>
    </xf>
    <xf numFmtId="0" fontId="17" fillId="7" borderId="0" xfId="0" applyFont="1" applyFill="1"/>
    <xf numFmtId="0" fontId="0" fillId="7" borderId="5" xfId="0" applyFill="1" applyBorder="1"/>
    <xf numFmtId="0" fontId="0" fillId="7" borderId="3" xfId="0" applyFill="1" applyBorder="1"/>
    <xf numFmtId="0" fontId="0" fillId="7" borderId="1" xfId="0" applyFill="1" applyBorder="1"/>
    <xf numFmtId="14" fontId="3" fillId="0" borderId="0" xfId="0" applyNumberFormat="1" applyFont="1" applyFill="1"/>
    <xf numFmtId="0" fontId="36" fillId="11" borderId="6" xfId="0" applyFont="1" applyFill="1" applyBorder="1" applyAlignment="1">
      <alignment vertical="center" wrapText="1"/>
    </xf>
    <xf numFmtId="49" fontId="1" fillId="0" borderId="0" xfId="0" applyNumberFormat="1" applyFont="1" applyAlignment="1">
      <alignment vertical="top" wrapText="1"/>
    </xf>
    <xf numFmtId="0" fontId="5" fillId="7" borderId="0" xfId="0" applyFont="1" applyFill="1"/>
    <xf numFmtId="0" fontId="1" fillId="0" borderId="0" xfId="0" applyFont="1" applyFill="1" applyAlignment="1">
      <alignment wrapText="1"/>
    </xf>
    <xf numFmtId="0" fontId="12" fillId="7" borderId="0" xfId="2" applyFill="1" applyBorder="1" applyAlignment="1">
      <alignment vertical="center" wrapText="1"/>
    </xf>
    <xf numFmtId="0" fontId="1" fillId="7" borderId="0" xfId="0" applyFont="1" applyFill="1" applyAlignment="1">
      <alignment wrapText="1"/>
    </xf>
    <xf numFmtId="18" fontId="17" fillId="7" borderId="0" xfId="0" applyNumberFormat="1" applyFont="1" applyFill="1" applyBorder="1" applyAlignment="1">
      <alignment vertical="center" wrapText="1"/>
    </xf>
    <xf numFmtId="0" fontId="1" fillId="7" borderId="0" xfId="0" applyFont="1" applyFill="1"/>
    <xf numFmtId="0" fontId="12" fillId="0" borderId="0" xfId="2" applyFill="1"/>
    <xf numFmtId="164" fontId="0" fillId="0" borderId="0" xfId="0" applyNumberFormat="1" applyFill="1"/>
    <xf numFmtId="0" fontId="0" fillId="0" borderId="0" xfId="0" applyNumberFormat="1"/>
    <xf numFmtId="0" fontId="4" fillId="0" borderId="0" xfId="0" applyFont="1" applyAlignment="1">
      <alignment vertical="top" wrapText="1"/>
    </xf>
    <xf numFmtId="0" fontId="6" fillId="0" borderId="0" xfId="0" applyFont="1" applyAlignment="1">
      <alignment vertical="top" wrapText="1"/>
    </xf>
    <xf numFmtId="0" fontId="29" fillId="0" borderId="0" xfId="0" applyFont="1" applyBorder="1" applyAlignment="1">
      <alignment vertical="top" wrapText="1"/>
    </xf>
    <xf numFmtId="0" fontId="11" fillId="0" borderId="0" xfId="0" applyFont="1" applyBorder="1" applyAlignment="1">
      <alignment vertical="top" wrapText="1"/>
    </xf>
    <xf numFmtId="0" fontId="21" fillId="2" borderId="0" xfId="0" applyFont="1" applyFill="1" applyBorder="1" applyAlignment="1">
      <alignment vertical="top" wrapText="1"/>
    </xf>
    <xf numFmtId="0" fontId="20" fillId="0" borderId="0" xfId="0" applyFont="1" applyBorder="1" applyAlignment="1">
      <alignment vertical="top" wrapText="1"/>
    </xf>
    <xf numFmtId="0" fontId="20" fillId="2" borderId="0" xfId="0" applyFont="1" applyFill="1" applyBorder="1" applyAlignment="1">
      <alignment vertical="top" wrapText="1"/>
    </xf>
    <xf numFmtId="0" fontId="11" fillId="11" borderId="0" xfId="0" applyFont="1" applyFill="1" applyAlignment="1">
      <alignment vertical="top" wrapText="1"/>
    </xf>
    <xf numFmtId="0" fontId="20" fillId="2" borderId="0" xfId="0" applyFont="1" applyFill="1" applyAlignment="1">
      <alignment vertical="top" wrapText="1"/>
    </xf>
    <xf numFmtId="0" fontId="11" fillId="2" borderId="0" xfId="0" applyFont="1" applyFill="1" applyAlignment="1">
      <alignment vertical="top" wrapText="1"/>
    </xf>
    <xf numFmtId="0" fontId="20" fillId="0" borderId="0" xfId="0" applyFont="1" applyAlignment="1">
      <alignment vertical="top" wrapText="1"/>
    </xf>
    <xf numFmtId="0" fontId="11" fillId="0" borderId="0" xfId="0" applyFont="1" applyAlignment="1">
      <alignment vertical="top" wrapText="1"/>
    </xf>
    <xf numFmtId="0" fontId="20" fillId="0" borderId="0" xfId="0" applyFont="1" applyFill="1" applyAlignment="1">
      <alignment vertical="top" wrapText="1"/>
    </xf>
    <xf numFmtId="0" fontId="22" fillId="0" borderId="0" xfId="0" applyFont="1" applyAlignment="1">
      <alignment vertical="top" wrapText="1"/>
    </xf>
    <xf numFmtId="39" fontId="0" fillId="2" borderId="0" xfId="0" applyNumberFormat="1" applyFill="1" applyAlignment="1">
      <alignment vertical="top" wrapText="1"/>
    </xf>
    <xf numFmtId="0" fontId="17" fillId="0" borderId="0" xfId="0" applyFont="1" applyAlignment="1">
      <alignment vertical="top" wrapText="1"/>
    </xf>
    <xf numFmtId="0" fontId="11" fillId="10" borderId="0" xfId="0" applyFont="1" applyFill="1" applyAlignment="1">
      <alignment vertical="top" wrapText="1"/>
    </xf>
    <xf numFmtId="0" fontId="0" fillId="10" borderId="0" xfId="0" applyFill="1" applyAlignment="1">
      <alignment vertical="top" wrapText="1"/>
    </xf>
    <xf numFmtId="0" fontId="0" fillId="0" borderId="0" xfId="0" applyAlignment="1">
      <alignment vertical="top" wrapText="1"/>
    </xf>
    <xf numFmtId="0" fontId="17" fillId="11" borderId="6" xfId="0" applyFont="1" applyFill="1" applyBorder="1" applyAlignment="1">
      <alignment vertical="top" wrapText="1"/>
    </xf>
    <xf numFmtId="0" fontId="0" fillId="11" borderId="0" xfId="0" applyFill="1" applyAlignment="1">
      <alignment vertical="top" wrapText="1"/>
    </xf>
    <xf numFmtId="0" fontId="0" fillId="7" borderId="0" xfId="0" applyFill="1" applyAlignment="1">
      <alignment vertical="top" wrapText="1"/>
    </xf>
    <xf numFmtId="0" fontId="1" fillId="0" borderId="0" xfId="0" applyFont="1" applyAlignment="1">
      <alignment vertical="top" wrapText="1"/>
    </xf>
    <xf numFmtId="0" fontId="1" fillId="9" borderId="0" xfId="0" applyFont="1" applyFill="1" applyAlignment="1">
      <alignment vertical="top" wrapText="1"/>
    </xf>
    <xf numFmtId="0" fontId="14" fillId="9" borderId="0" xfId="0" applyFont="1" applyFill="1" applyAlignment="1">
      <alignment vertical="top" wrapText="1"/>
    </xf>
    <xf numFmtId="39" fontId="3" fillId="2" borderId="0" xfId="0" applyNumberFormat="1" applyFont="1" applyFill="1" applyAlignment="1">
      <alignment vertical="top" wrapText="1"/>
    </xf>
    <xf numFmtId="0" fontId="17" fillId="9" borderId="6" xfId="0" applyFont="1" applyFill="1" applyBorder="1" applyAlignment="1">
      <alignment vertical="top" wrapText="1"/>
    </xf>
    <xf numFmtId="0" fontId="0" fillId="0" borderId="0" xfId="0" applyFill="1" applyAlignment="1">
      <alignment vertical="top" wrapText="1"/>
    </xf>
    <xf numFmtId="0" fontId="1" fillId="0" borderId="0" xfId="0" applyFont="1" applyFill="1" applyAlignment="1">
      <alignment vertical="top" wrapText="1"/>
    </xf>
    <xf numFmtId="0" fontId="1" fillId="7" borderId="0" xfId="0" applyFont="1" applyFill="1" applyAlignment="1">
      <alignment vertical="top" wrapText="1"/>
    </xf>
    <xf numFmtId="0" fontId="10" fillId="0" borderId="0" xfId="0" applyFont="1" applyAlignment="1">
      <alignment vertical="top"/>
    </xf>
    <xf numFmtId="0" fontId="11" fillId="0" borderId="0" xfId="0" applyFont="1" applyAlignment="1">
      <alignment vertical="top"/>
    </xf>
    <xf numFmtId="0" fontId="11" fillId="0" borderId="0" xfId="0" applyFont="1" applyBorder="1" applyAlignment="1">
      <alignment vertical="top"/>
    </xf>
    <xf numFmtId="0" fontId="10"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1" fillId="0" borderId="0" xfId="0" applyFont="1" applyFill="1" applyAlignment="1">
      <alignment vertical="top"/>
    </xf>
    <xf numFmtId="0" fontId="11" fillId="7" borderId="0" xfId="0" applyFont="1" applyFill="1" applyAlignment="1">
      <alignment vertical="top"/>
    </xf>
    <xf numFmtId="0" fontId="0" fillId="0" borderId="0" xfId="0" applyFill="1" applyAlignment="1">
      <alignment vertical="top"/>
    </xf>
    <xf numFmtId="0" fontId="0" fillId="7" borderId="0" xfId="0" applyFill="1" applyAlignment="1">
      <alignment vertical="top"/>
    </xf>
    <xf numFmtId="0" fontId="11" fillId="0" borderId="2" xfId="0" applyFont="1" applyBorder="1" applyAlignment="1">
      <alignment vertical="top"/>
    </xf>
    <xf numFmtId="0" fontId="20" fillId="4" borderId="4" xfId="0" applyFont="1" applyFill="1" applyBorder="1" applyAlignment="1">
      <alignment vertical="top"/>
    </xf>
    <xf numFmtId="0" fontId="1" fillId="4" borderId="4" xfId="0" applyFont="1" applyFill="1" applyBorder="1"/>
    <xf numFmtId="0" fontId="31" fillId="12" borderId="4" xfId="0" applyFont="1" applyFill="1" applyBorder="1"/>
    <xf numFmtId="0" fontId="30" fillId="12" borderId="4" xfId="0" applyFont="1" applyFill="1" applyBorder="1"/>
    <xf numFmtId="0" fontId="6" fillId="13" borderId="4" xfId="0" applyFont="1" applyFill="1" applyBorder="1"/>
    <xf numFmtId="0" fontId="11" fillId="13" borderId="4" xfId="0" applyFont="1" applyFill="1" applyBorder="1" applyAlignment="1">
      <alignment vertical="top"/>
    </xf>
    <xf numFmtId="0" fontId="32" fillId="13" borderId="4" xfId="0" applyFont="1" applyFill="1" applyBorder="1"/>
    <xf numFmtId="0" fontId="33" fillId="13" borderId="4" xfId="0" applyFont="1" applyFill="1" applyBorder="1"/>
    <xf numFmtId="0" fontId="31" fillId="13" borderId="4" xfId="0" applyFont="1" applyFill="1" applyBorder="1"/>
    <xf numFmtId="49" fontId="35" fillId="13" borderId="4" xfId="0" applyNumberFormat="1" applyFont="1" applyFill="1" applyBorder="1" applyAlignment="1">
      <alignment vertical="top" wrapText="1"/>
    </xf>
    <xf numFmtId="0" fontId="30" fillId="13" borderId="4" xfId="0" applyFont="1" applyFill="1" applyBorder="1"/>
    <xf numFmtId="0" fontId="37" fillId="9" borderId="6" xfId="0" applyFont="1" applyFill="1" applyBorder="1" applyAlignment="1">
      <alignment vertical="top"/>
    </xf>
    <xf numFmtId="0" fontId="37" fillId="0" borderId="0" xfId="0" applyFont="1" applyAlignment="1">
      <alignment vertical="top"/>
    </xf>
    <xf numFmtId="0" fontId="38" fillId="0" borderId="0" xfId="2" applyFont="1" applyAlignment="1">
      <alignment vertical="top"/>
    </xf>
    <xf numFmtId="0" fontId="39" fillId="11" borderId="6" xfId="0" applyFont="1" applyFill="1" applyBorder="1" applyAlignment="1">
      <alignment vertical="top"/>
    </xf>
    <xf numFmtId="0" fontId="37" fillId="11" borderId="0" xfId="0" applyFont="1" applyFill="1" applyBorder="1" applyAlignment="1">
      <alignment vertical="top"/>
    </xf>
    <xf numFmtId="49" fontId="37" fillId="0" borderId="0" xfId="0" applyNumberFormat="1" applyFont="1" applyAlignment="1">
      <alignment vertical="top"/>
    </xf>
    <xf numFmtId="0" fontId="39" fillId="9" borderId="6" xfId="0" applyFont="1" applyFill="1" applyBorder="1" applyAlignment="1">
      <alignment vertical="top"/>
    </xf>
    <xf numFmtId="18" fontId="39" fillId="9" borderId="6" xfId="0" applyNumberFormat="1" applyFont="1" applyFill="1" applyBorder="1" applyAlignment="1">
      <alignment vertical="top"/>
    </xf>
    <xf numFmtId="6" fontId="37" fillId="11" borderId="0" xfId="0" applyNumberFormat="1" applyFont="1" applyFill="1" applyBorder="1" applyAlignment="1">
      <alignment vertical="top"/>
    </xf>
    <xf numFmtId="0" fontId="27" fillId="0" borderId="2" xfId="0" applyFont="1" applyBorder="1" applyAlignment="1">
      <alignment vertical="top"/>
    </xf>
    <xf numFmtId="8" fontId="27" fillId="0" borderId="0" xfId="0" applyNumberFormat="1" applyFont="1" applyAlignment="1">
      <alignment vertical="top"/>
    </xf>
    <xf numFmtId="0" fontId="25" fillId="0" borderId="2" xfId="0" applyFont="1" applyBorder="1" applyAlignment="1">
      <alignment vertical="top"/>
    </xf>
    <xf numFmtId="16" fontId="25" fillId="0" borderId="2" xfId="0" applyNumberFormat="1" applyFont="1" applyBorder="1" applyAlignment="1">
      <alignment vertical="top"/>
    </xf>
    <xf numFmtId="14" fontId="37" fillId="9" borderId="0" xfId="0" applyNumberFormat="1" applyFont="1" applyFill="1" applyBorder="1" applyAlignment="1">
      <alignment vertical="top"/>
    </xf>
    <xf numFmtId="0" fontId="25" fillId="0" borderId="0" xfId="0" applyFont="1" applyBorder="1" applyAlignment="1">
      <alignment vertical="top"/>
    </xf>
    <xf numFmtId="0" fontId="38" fillId="9" borderId="6" xfId="2" applyFont="1" applyFill="1" applyBorder="1" applyAlignment="1">
      <alignment vertical="top"/>
    </xf>
    <xf numFmtId="0" fontId="37" fillId="11" borderId="6" xfId="0" applyFont="1" applyFill="1" applyBorder="1" applyAlignment="1">
      <alignment vertical="top"/>
    </xf>
    <xf numFmtId="49" fontId="37" fillId="9" borderId="6" xfId="0" applyNumberFormat="1" applyFont="1" applyFill="1" applyBorder="1" applyAlignment="1">
      <alignment vertical="top"/>
    </xf>
    <xf numFmtId="18" fontId="37" fillId="0" borderId="0" xfId="0" applyNumberFormat="1" applyFont="1" applyAlignment="1">
      <alignment vertical="top"/>
    </xf>
    <xf numFmtId="0" fontId="25" fillId="0" borderId="0" xfId="0" applyFont="1" applyFill="1" applyAlignment="1">
      <alignment vertical="top"/>
    </xf>
    <xf numFmtId="0" fontId="25" fillId="0" borderId="0" xfId="0" applyFont="1" applyAlignment="1">
      <alignment vertical="top"/>
    </xf>
    <xf numFmtId="0" fontId="40" fillId="0" borderId="0" xfId="0" applyFont="1" applyAlignment="1">
      <alignment vertical="top"/>
    </xf>
    <xf numFmtId="0" fontId="24" fillId="11" borderId="0" xfId="0" applyFont="1" applyFill="1" applyBorder="1" applyAlignment="1">
      <alignment vertical="top"/>
    </xf>
    <xf numFmtId="49" fontId="25" fillId="0" borderId="0" xfId="0" applyNumberFormat="1" applyFont="1" applyFill="1" applyAlignment="1">
      <alignment vertical="top"/>
    </xf>
    <xf numFmtId="18" fontId="40" fillId="0" borderId="0" xfId="0" applyNumberFormat="1" applyFont="1" applyAlignment="1">
      <alignment vertical="top"/>
    </xf>
    <xf numFmtId="0" fontId="24" fillId="0" borderId="0" xfId="0" applyFont="1" applyAlignment="1">
      <alignment vertical="top"/>
    </xf>
    <xf numFmtId="16" fontId="25" fillId="0" borderId="0" xfId="0" applyNumberFormat="1" applyFont="1" applyFill="1" applyAlignment="1">
      <alignment vertical="top"/>
    </xf>
    <xf numFmtId="0" fontId="40" fillId="9" borderId="6" xfId="0" applyFont="1" applyFill="1" applyBorder="1" applyAlignment="1">
      <alignment vertical="top"/>
    </xf>
    <xf numFmtId="0" fontId="40" fillId="11" borderId="6" xfId="0" applyFont="1" applyFill="1" applyBorder="1" applyAlignment="1">
      <alignment vertical="top"/>
    </xf>
    <xf numFmtId="49" fontId="24" fillId="0" borderId="0" xfId="0" applyNumberFormat="1" applyFont="1" applyAlignment="1">
      <alignment vertical="top"/>
    </xf>
    <xf numFmtId="18" fontId="24" fillId="9" borderId="6" xfId="0" applyNumberFormat="1" applyFont="1" applyFill="1" applyBorder="1" applyAlignment="1">
      <alignment vertical="top"/>
    </xf>
    <xf numFmtId="49" fontId="27" fillId="0" borderId="0" xfId="0" applyNumberFormat="1" applyFont="1" applyAlignment="1">
      <alignment vertical="top"/>
    </xf>
    <xf numFmtId="0" fontId="27" fillId="0" borderId="0" xfId="0" applyFont="1" applyAlignment="1">
      <alignment vertical="top"/>
    </xf>
    <xf numFmtId="8" fontId="27" fillId="0" borderId="0" xfId="1" applyNumberFormat="1" applyFont="1" applyBorder="1" applyAlignment="1">
      <alignment vertical="top"/>
    </xf>
    <xf numFmtId="16" fontId="27" fillId="0" borderId="0" xfId="0" applyNumberFormat="1" applyFont="1" applyAlignment="1">
      <alignment vertical="top"/>
    </xf>
    <xf numFmtId="16" fontId="25" fillId="0" borderId="0" xfId="0" applyNumberFormat="1" applyFont="1" applyBorder="1" applyAlignment="1">
      <alignment vertical="top"/>
    </xf>
    <xf numFmtId="0" fontId="24" fillId="9" borderId="6" xfId="0" applyFont="1" applyFill="1" applyBorder="1" applyAlignment="1">
      <alignment vertical="top"/>
    </xf>
    <xf numFmtId="18" fontId="40" fillId="9" borderId="6" xfId="0" applyNumberFormat="1" applyFont="1" applyFill="1" applyBorder="1" applyAlignment="1">
      <alignment vertical="top"/>
    </xf>
    <xf numFmtId="49" fontId="28" fillId="0" borderId="0" xfId="0" applyNumberFormat="1" applyFont="1" applyAlignment="1">
      <alignment vertical="top"/>
    </xf>
    <xf numFmtId="0" fontId="27" fillId="4" borderId="0" xfId="0" applyFont="1" applyFill="1" applyAlignment="1">
      <alignment vertical="top"/>
    </xf>
    <xf numFmtId="49" fontId="25" fillId="0" borderId="0" xfId="0" applyNumberFormat="1" applyFont="1" applyBorder="1" applyAlignment="1">
      <alignment vertical="top"/>
    </xf>
    <xf numFmtId="49" fontId="24" fillId="9" borderId="6" xfId="0" applyNumberFormat="1" applyFont="1" applyFill="1" applyBorder="1" applyAlignment="1">
      <alignment vertical="top"/>
    </xf>
    <xf numFmtId="0" fontId="28" fillId="10" borderId="6" xfId="0" applyFont="1" applyFill="1" applyBorder="1" applyAlignment="1">
      <alignment vertical="top"/>
    </xf>
    <xf numFmtId="18" fontId="28" fillId="9" borderId="6" xfId="0" applyNumberFormat="1" applyFont="1" applyFill="1" applyBorder="1" applyAlignment="1">
      <alignment vertical="top"/>
    </xf>
    <xf numFmtId="0" fontId="27" fillId="0" borderId="0" xfId="0" applyFont="1" applyBorder="1" applyAlignment="1">
      <alignment vertical="top"/>
    </xf>
    <xf numFmtId="16" fontId="27" fillId="0" borderId="0" xfId="0" applyNumberFormat="1" applyFont="1" applyBorder="1" applyAlignment="1">
      <alignment vertical="top"/>
    </xf>
    <xf numFmtId="0" fontId="24" fillId="11" borderId="6" xfId="0" applyFont="1" applyFill="1" applyBorder="1" applyAlignment="1">
      <alignment vertical="top"/>
    </xf>
    <xf numFmtId="0" fontId="27" fillId="0" borderId="0" xfId="0" applyFont="1" applyFill="1" applyAlignment="1">
      <alignment vertical="top"/>
    </xf>
    <xf numFmtId="16" fontId="27" fillId="0" borderId="0" xfId="0" applyNumberFormat="1" applyFont="1" applyFill="1" applyAlignment="1">
      <alignment vertical="top"/>
    </xf>
    <xf numFmtId="0" fontId="41" fillId="0" borderId="0" xfId="0" applyFont="1" applyAlignment="1">
      <alignment vertical="top"/>
    </xf>
    <xf numFmtId="0" fontId="42" fillId="0" borderId="0" xfId="0" applyFont="1" applyAlignment="1">
      <alignment vertical="top"/>
    </xf>
    <xf numFmtId="0" fontId="43" fillId="0" borderId="0" xfId="2" applyFont="1" applyAlignment="1">
      <alignment vertical="top"/>
    </xf>
    <xf numFmtId="0" fontId="44" fillId="11" borderId="0" xfId="0" applyFont="1" applyFill="1" applyBorder="1" applyAlignment="1">
      <alignment vertical="top"/>
    </xf>
    <xf numFmtId="18" fontId="42" fillId="0" borderId="0" xfId="0" applyNumberFormat="1" applyFont="1" applyAlignment="1">
      <alignment vertical="top"/>
    </xf>
    <xf numFmtId="0" fontId="41" fillId="9" borderId="6" xfId="0" applyFont="1" applyFill="1" applyBorder="1" applyAlignment="1">
      <alignment vertical="top"/>
    </xf>
    <xf numFmtId="49" fontId="44" fillId="0" borderId="0" xfId="0" applyNumberFormat="1" applyFont="1" applyAlignment="1">
      <alignment vertical="top"/>
    </xf>
    <xf numFmtId="0" fontId="41" fillId="0" borderId="0" xfId="0" applyFont="1" applyFill="1" applyAlignment="1">
      <alignment vertical="top"/>
    </xf>
    <xf numFmtId="8" fontId="45" fillId="0" borderId="0" xfId="0" applyNumberFormat="1" applyFont="1" applyAlignment="1">
      <alignment vertical="top"/>
    </xf>
    <xf numFmtId="16" fontId="41" fillId="0" borderId="0" xfId="0" applyNumberFormat="1" applyFont="1" applyFill="1" applyAlignment="1">
      <alignment vertical="top"/>
    </xf>
    <xf numFmtId="0" fontId="40" fillId="0" borderId="0" xfId="0" applyFont="1"/>
    <xf numFmtId="0" fontId="38" fillId="0" borderId="0" xfId="2" applyFont="1"/>
    <xf numFmtId="18" fontId="40" fillId="0" borderId="0" xfId="0" applyNumberFormat="1" applyFont="1"/>
    <xf numFmtId="0" fontId="40" fillId="0" borderId="0" xfId="0" applyFont="1" applyAlignment="1"/>
    <xf numFmtId="0" fontId="24" fillId="0" borderId="0" xfId="0" applyFont="1" applyAlignment="1"/>
    <xf numFmtId="0" fontId="38" fillId="0" borderId="0" xfId="2" applyFont="1" applyAlignment="1"/>
    <xf numFmtId="18" fontId="40" fillId="0" borderId="0" xfId="0" applyNumberFormat="1" applyFont="1" applyAlignment="1"/>
    <xf numFmtId="0" fontId="27" fillId="0" borderId="0" xfId="0" applyFont="1" applyAlignment="1"/>
    <xf numFmtId="8" fontId="25" fillId="0" borderId="0" xfId="0" applyNumberFormat="1" applyFont="1" applyAlignment="1"/>
    <xf numFmtId="0" fontId="25" fillId="0" borderId="0" xfId="0" applyFont="1" applyAlignment="1"/>
    <xf numFmtId="16" fontId="25" fillId="0" borderId="0" xfId="0" applyNumberFormat="1" applyFont="1" applyAlignment="1"/>
    <xf numFmtId="49" fontId="28" fillId="0" borderId="0" xfId="0" applyNumberFormat="1" applyFont="1" applyAlignment="1">
      <alignment vertical="top" wrapText="1"/>
    </xf>
    <xf numFmtId="0" fontId="4" fillId="13" borderId="4" xfId="0" applyFont="1" applyFill="1" applyBorder="1"/>
    <xf numFmtId="0" fontId="3" fillId="13" borderId="4" xfId="0" applyFont="1" applyFill="1" applyBorder="1"/>
    <xf numFmtId="0" fontId="0" fillId="13" borderId="4" xfId="0" applyFill="1" applyBorder="1"/>
    <xf numFmtId="0" fontId="46" fillId="0" borderId="0" xfId="0" applyFont="1" applyAlignment="1">
      <alignment vertical="top"/>
    </xf>
    <xf numFmtId="0" fontId="44" fillId="0" borderId="0" xfId="0" applyFont="1" applyAlignment="1">
      <alignment vertical="top"/>
    </xf>
    <xf numFmtId="0" fontId="47" fillId="0" borderId="0" xfId="0" applyFont="1" applyAlignment="1">
      <alignment vertical="top"/>
    </xf>
    <xf numFmtId="16" fontId="47" fillId="0" borderId="0" xfId="0" applyNumberFormat="1" applyFont="1" applyAlignment="1">
      <alignment vertical="top"/>
    </xf>
    <xf numFmtId="0" fontId="44" fillId="11" borderId="6" xfId="0" applyFont="1" applyFill="1" applyBorder="1" applyAlignment="1">
      <alignment vertical="top"/>
    </xf>
    <xf numFmtId="0" fontId="16" fillId="0" borderId="0" xfId="0" applyFont="1"/>
    <xf numFmtId="0" fontId="45" fillId="0" borderId="0" xfId="0" applyFont="1" applyAlignment="1">
      <alignment vertical="top"/>
    </xf>
    <xf numFmtId="16" fontId="45" fillId="0" borderId="0" xfId="0" applyNumberFormat="1" applyFont="1" applyAlignment="1">
      <alignment vertical="top"/>
    </xf>
    <xf numFmtId="49" fontId="41" fillId="0" borderId="0" xfId="0" applyNumberFormat="1" applyFont="1" applyAlignment="1">
      <alignment vertical="top" wrapText="1"/>
    </xf>
    <xf numFmtId="0" fontId="30" fillId="14" borderId="4" xfId="0" applyFont="1" applyFill="1" applyBorder="1"/>
    <xf numFmtId="0" fontId="30" fillId="12" borderId="4" xfId="0" applyFont="1" applyFill="1" applyBorder="1" applyAlignment="1">
      <alignment vertical="top"/>
    </xf>
    <xf numFmtId="0" fontId="30" fillId="14" borderId="4" xfId="0" applyFont="1" applyFill="1" applyBorder="1" applyAlignment="1">
      <alignment vertical="top"/>
    </xf>
    <xf numFmtId="0" fontId="31" fillId="14" borderId="4" xfId="0" applyFont="1" applyFill="1" applyBorder="1"/>
    <xf numFmtId="0" fontId="31" fillId="0" borderId="4" xfId="0" applyFont="1" applyFill="1" applyBorder="1"/>
    <xf numFmtId="0" fontId="30" fillId="0" borderId="4" xfId="0" applyFont="1" applyFill="1" applyBorder="1"/>
    <xf numFmtId="0" fontId="31" fillId="0" borderId="0" xfId="0" applyFont="1"/>
    <xf numFmtId="0" fontId="39" fillId="0" borderId="0" xfId="0" applyFont="1" applyAlignment="1">
      <alignment vertical="top"/>
    </xf>
    <xf numFmtId="18" fontId="39" fillId="0" borderId="0" xfId="0" applyNumberFormat="1" applyFont="1" applyAlignment="1">
      <alignment vertical="top"/>
    </xf>
    <xf numFmtId="0" fontId="25" fillId="10" borderId="6" xfId="0" applyFont="1" applyFill="1" applyBorder="1" applyAlignment="1">
      <alignment vertical="top"/>
    </xf>
    <xf numFmtId="0" fontId="49" fillId="0" borderId="0" xfId="0" applyFont="1" applyAlignment="1">
      <alignment vertical="top"/>
    </xf>
    <xf numFmtId="49" fontId="25" fillId="0" borderId="0" xfId="0" applyNumberFormat="1" applyFont="1" applyAlignment="1">
      <alignment vertical="top" wrapText="1"/>
    </xf>
    <xf numFmtId="0" fontId="39" fillId="0" borderId="0" xfId="0" applyFont="1" applyAlignment="1">
      <alignment vertical="top" wrapText="1"/>
    </xf>
    <xf numFmtId="0" fontId="25" fillId="10" borderId="0" xfId="0" applyFont="1" applyFill="1" applyBorder="1" applyAlignment="1">
      <alignment vertical="top"/>
    </xf>
    <xf numFmtId="16" fontId="25" fillId="0" borderId="0" xfId="0" applyNumberFormat="1" applyFont="1" applyAlignment="1">
      <alignment vertical="top"/>
    </xf>
    <xf numFmtId="18" fontId="39" fillId="0" borderId="0" xfId="0" applyNumberFormat="1" applyFont="1" applyAlignment="1">
      <alignment vertical="top" wrapText="1"/>
    </xf>
    <xf numFmtId="0" fontId="50" fillId="0" borderId="0" xfId="0" applyFont="1" applyAlignment="1">
      <alignment vertical="top"/>
    </xf>
    <xf numFmtId="18" fontId="37" fillId="9" borderId="6" xfId="0" applyNumberFormat="1" applyFont="1" applyFill="1" applyBorder="1" applyAlignment="1">
      <alignment vertical="top"/>
    </xf>
    <xf numFmtId="8" fontId="25" fillId="0" borderId="0" xfId="1" applyNumberFormat="1" applyFont="1" applyBorder="1" applyAlignment="1">
      <alignment vertical="top"/>
    </xf>
    <xf numFmtId="49" fontId="25" fillId="0" borderId="0" xfId="0" applyNumberFormat="1" applyFont="1" applyAlignment="1">
      <alignment vertical="top"/>
    </xf>
    <xf numFmtId="49" fontId="10" fillId="4" borderId="4" xfId="0" applyNumberFormat="1" applyFont="1" applyFill="1" applyBorder="1" applyAlignment="1">
      <alignment textRotation="90"/>
    </xf>
    <xf numFmtId="0" fontId="5" fillId="0" borderId="4" xfId="0" applyFont="1" applyBorder="1"/>
    <xf numFmtId="0" fontId="4" fillId="4" borderId="4" xfId="0" applyFont="1" applyFill="1" applyBorder="1"/>
    <xf numFmtId="0" fontId="6" fillId="4" borderId="4" xfId="0" applyFont="1" applyFill="1" applyBorder="1"/>
    <xf numFmtId="0" fontId="31" fillId="4" borderId="4" xfId="0" applyFont="1" applyFill="1" applyBorder="1"/>
    <xf numFmtId="0" fontId="6" fillId="15" borderId="4" xfId="0" applyFont="1" applyFill="1" applyBorder="1"/>
    <xf numFmtId="0" fontId="6" fillId="16" borderId="4" xfId="0" applyFont="1" applyFill="1" applyBorder="1"/>
    <xf numFmtId="0" fontId="30" fillId="0" borderId="4" xfId="0" applyFont="1" applyFill="1" applyBorder="1" applyAlignment="1">
      <alignment vertical="top"/>
    </xf>
    <xf numFmtId="0" fontId="11" fillId="16" borderId="4" xfId="0" applyFont="1" applyFill="1" applyBorder="1" applyAlignment="1">
      <alignment vertical="top"/>
    </xf>
    <xf numFmtId="0" fontId="20" fillId="13" borderId="4" xfId="0" applyFont="1" applyFill="1" applyBorder="1" applyAlignment="1">
      <alignment vertical="top"/>
    </xf>
    <xf numFmtId="0" fontId="32" fillId="16" borderId="4" xfId="0" applyFont="1" applyFill="1" applyBorder="1"/>
    <xf numFmtId="0" fontId="1" fillId="13" borderId="4" xfId="0" applyFont="1" applyFill="1" applyBorder="1"/>
    <xf numFmtId="0" fontId="30" fillId="0" borderId="4" xfId="0" applyFont="1" applyFill="1" applyBorder="1" applyAlignment="1">
      <alignment wrapText="1"/>
    </xf>
    <xf numFmtId="0" fontId="13" fillId="16" borderId="4" xfId="0" applyFont="1" applyFill="1" applyBorder="1"/>
    <xf numFmtId="0" fontId="13" fillId="13" borderId="4" xfId="0" applyFont="1" applyFill="1" applyBorder="1"/>
    <xf numFmtId="0" fontId="31" fillId="4" borderId="4" xfId="0" applyFont="1" applyFill="1" applyBorder="1" applyAlignment="1">
      <alignment vertical="top"/>
    </xf>
    <xf numFmtId="0" fontId="31" fillId="0" borderId="4" xfId="0" applyFont="1" applyFill="1" applyBorder="1" applyAlignment="1">
      <alignment vertical="top"/>
    </xf>
    <xf numFmtId="0" fontId="20" fillId="16" borderId="4" xfId="0" applyFont="1" applyFill="1" applyBorder="1" applyAlignment="1">
      <alignment vertical="top"/>
    </xf>
    <xf numFmtId="0" fontId="30" fillId="0" borderId="4" xfId="0" applyFont="1" applyFill="1" applyBorder="1" applyAlignment="1">
      <alignment horizontal="center"/>
    </xf>
    <xf numFmtId="0" fontId="33" fillId="4" borderId="4" xfId="0" applyFont="1" applyFill="1" applyBorder="1"/>
    <xf numFmtId="0" fontId="4" fillId="16" borderId="4" xfId="0" applyFont="1" applyFill="1" applyBorder="1"/>
    <xf numFmtId="0" fontId="3" fillId="16" borderId="4" xfId="0" applyFont="1" applyFill="1" applyBorder="1"/>
    <xf numFmtId="0" fontId="33" fillId="12" borderId="4" xfId="0" applyFont="1" applyFill="1" applyBorder="1"/>
    <xf numFmtId="0" fontId="5" fillId="13" borderId="4" xfId="0" applyFont="1" applyFill="1" applyBorder="1"/>
    <xf numFmtId="0" fontId="5" fillId="16" borderId="4" xfId="0" applyFont="1" applyFill="1" applyBorder="1"/>
    <xf numFmtId="0" fontId="48" fillId="14" borderId="4" xfId="0" applyFont="1" applyFill="1" applyBorder="1"/>
    <xf numFmtId="0" fontId="48" fillId="12" borderId="4" xfId="0" applyFont="1" applyFill="1" applyBorder="1"/>
    <xf numFmtId="0" fontId="31" fillId="0" borderId="4" xfId="0" applyFont="1" applyFill="1" applyBorder="1" applyAlignment="1">
      <alignment horizontal="center"/>
    </xf>
    <xf numFmtId="0" fontId="0" fillId="16" borderId="4" xfId="0" applyFill="1" applyBorder="1"/>
    <xf numFmtId="0" fontId="37" fillId="0" borderId="0" xfId="0" applyFont="1" applyAlignment="1">
      <alignment vertical="top" wrapText="1"/>
    </xf>
    <xf numFmtId="49" fontId="41" fillId="0" borderId="0" xfId="0" applyNumberFormat="1" applyFont="1" applyFill="1" applyAlignment="1">
      <alignment vertical="top" wrapText="1"/>
    </xf>
    <xf numFmtId="49" fontId="40" fillId="0" borderId="0" xfId="0" applyNumberFormat="1" applyFont="1" applyAlignment="1">
      <alignment vertical="top" wrapText="1"/>
    </xf>
    <xf numFmtId="49" fontId="25" fillId="0" borderId="0" xfId="0" applyNumberFormat="1" applyFont="1" applyFill="1" applyAlignment="1">
      <alignment vertical="top" wrapText="1"/>
    </xf>
    <xf numFmtId="49" fontId="39" fillId="0" borderId="0" xfId="0" applyNumberFormat="1" applyFont="1" applyAlignment="1">
      <alignment vertical="top" wrapText="1"/>
    </xf>
    <xf numFmtId="49" fontId="24" fillId="0" borderId="0" xfId="0" applyNumberFormat="1" applyFont="1" applyAlignment="1">
      <alignment vertical="top" wrapText="1"/>
    </xf>
    <xf numFmtId="0" fontId="25" fillId="0" borderId="0" xfId="0" applyFont="1" applyAlignment="1">
      <alignment vertical="top" wrapText="1"/>
    </xf>
    <xf numFmtId="0" fontId="40" fillId="0" borderId="0" xfId="0" applyFont="1" applyAlignment="1">
      <alignment wrapText="1"/>
    </xf>
    <xf numFmtId="0" fontId="42" fillId="0" borderId="0" xfId="0" applyFont="1" applyAlignment="1">
      <alignment vertical="top" wrapText="1"/>
    </xf>
    <xf numFmtId="0" fontId="41" fillId="10" borderId="6" xfId="0" applyFont="1" applyFill="1" applyBorder="1" applyAlignment="1">
      <alignment vertical="top" wrapText="1"/>
    </xf>
    <xf numFmtId="0" fontId="40" fillId="11" borderId="6" xfId="0" applyFont="1" applyFill="1" applyBorder="1" applyAlignment="1">
      <alignment vertical="top" wrapText="1"/>
    </xf>
    <xf numFmtId="0" fontId="51" fillId="12" borderId="4" xfId="0" quotePrefix="1" applyFont="1" applyFill="1" applyBorder="1"/>
    <xf numFmtId="0" fontId="4" fillId="0" borderId="0" xfId="0" applyFont="1" applyAlignment="1">
      <alignment wrapText="1"/>
    </xf>
    <xf numFmtId="39" fontId="40" fillId="0" borderId="0" xfId="0" applyNumberFormat="1" applyFont="1" applyAlignment="1">
      <alignment vertical="top"/>
    </xf>
    <xf numFmtId="39" fontId="3" fillId="0" borderId="0" xfId="1" applyNumberFormat="1" applyFont="1" applyBorder="1"/>
    <xf numFmtId="39" fontId="25" fillId="0" borderId="0" xfId="0" applyNumberFormat="1" applyFont="1" applyBorder="1" applyAlignment="1">
      <alignment vertical="top"/>
    </xf>
    <xf numFmtId="39" fontId="0" fillId="0" borderId="0" xfId="0" applyNumberFormat="1" applyBorder="1"/>
    <xf numFmtId="39" fontId="27" fillId="0" borderId="0" xfId="0" applyNumberFormat="1" applyFont="1" applyAlignment="1">
      <alignment vertical="top"/>
    </xf>
    <xf numFmtId="39" fontId="25" fillId="0" borderId="0" xfId="0" applyNumberFormat="1" applyFont="1" applyFill="1" applyAlignment="1">
      <alignment vertical="top"/>
    </xf>
    <xf numFmtId="39" fontId="41" fillId="0" borderId="0" xfId="0" applyNumberFormat="1" applyFont="1" applyFill="1" applyAlignment="1">
      <alignment vertical="top"/>
    </xf>
    <xf numFmtId="39" fontId="25" fillId="0" borderId="0" xfId="0" applyNumberFormat="1" applyFont="1" applyAlignment="1"/>
    <xf numFmtId="39" fontId="45" fillId="0" borderId="0" xfId="0" applyNumberFormat="1" applyFont="1" applyAlignment="1">
      <alignment vertical="top"/>
    </xf>
    <xf numFmtId="39" fontId="25" fillId="10" borderId="6" xfId="0" applyNumberFormat="1" applyFont="1" applyFill="1" applyBorder="1" applyAlignment="1">
      <alignment vertical="top"/>
    </xf>
    <xf numFmtId="39" fontId="25" fillId="0" borderId="0" xfId="0" applyNumberFormat="1" applyFont="1" applyAlignment="1">
      <alignment vertical="top"/>
    </xf>
    <xf numFmtId="39" fontId="50" fillId="0" borderId="0" xfId="0" applyNumberFormat="1" applyFont="1" applyAlignment="1">
      <alignment vertical="top"/>
    </xf>
    <xf numFmtId="39" fontId="3" fillId="7" borderId="0" xfId="1" applyNumberFormat="1" applyFont="1" applyFill="1"/>
    <xf numFmtId="39" fontId="0" fillId="0" borderId="0" xfId="0" applyNumberFormat="1" applyFill="1"/>
    <xf numFmtId="39" fontId="0" fillId="7" borderId="0" xfId="0" applyNumberFormat="1" applyFill="1"/>
    <xf numFmtId="8" fontId="0" fillId="0" borderId="0" xfId="0" applyNumberFormat="1" applyAlignment="1">
      <alignment vertical="top" wrapText="1"/>
    </xf>
    <xf numFmtId="8" fontId="1" fillId="0" borderId="0" xfId="0" applyNumberFormat="1" applyFont="1" applyAlignment="1">
      <alignment vertical="top" wrapText="1"/>
    </xf>
    <xf numFmtId="164" fontId="0" fillId="0" borderId="0" xfId="0" applyNumberFormat="1" applyAlignment="1">
      <alignment vertical="top" wrapText="1"/>
    </xf>
    <xf numFmtId="164" fontId="1" fillId="0" borderId="0" xfId="0" applyNumberFormat="1" applyFont="1" applyAlignment="1">
      <alignment vertical="top" wrapText="1"/>
    </xf>
    <xf numFmtId="0" fontId="0" fillId="0" borderId="0" xfId="0" quotePrefix="1" applyAlignment="1">
      <alignment vertical="top" wrapText="1"/>
    </xf>
    <xf numFmtId="8" fontId="6" fillId="0" borderId="0" xfId="0" quotePrefix="1" applyNumberFormat="1" applyFont="1" applyAlignment="1">
      <alignmen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58</xdr:row>
      <xdr:rowOff>0</xdr:rowOff>
    </xdr:from>
    <xdr:to>
      <xdr:col>14</xdr:col>
      <xdr:colOff>304800</xdr:colOff>
      <xdr:row>59</xdr:row>
      <xdr:rowOff>53976</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0829925" y="390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0829925" y="39262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0982325" y="3926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10829925" y="39462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spect="1" noChangeArrowheads="1"/>
        </xdr:cNvSpPr>
      </xdr:nvSpPr>
      <xdr:spPr bwMode="auto">
        <a:xfrm>
          <a:off x="10982325" y="3946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30" name="AutoShape 6">
          <a:extLst>
            <a:ext uri="{FF2B5EF4-FFF2-40B4-BE49-F238E27FC236}">
              <a16:creationId xmlns:a16="http://schemas.microsoft.com/office/drawing/2014/main" id="{00000000-0008-0000-0000-000006040000}"/>
            </a:ext>
          </a:extLst>
        </xdr:cNvPr>
        <xdr:cNvSpPr>
          <a:spLocks noChangeAspect="1" noChangeArrowheads="1"/>
        </xdr:cNvSpPr>
      </xdr:nvSpPr>
      <xdr:spPr bwMode="auto">
        <a:xfrm>
          <a:off x="10829925" y="39662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spect="1" noChangeArrowheads="1"/>
        </xdr:cNvSpPr>
      </xdr:nvSpPr>
      <xdr:spPr bwMode="auto">
        <a:xfrm>
          <a:off x="10982325" y="396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32" name="AutoShape 8">
          <a:extLst>
            <a:ext uri="{FF2B5EF4-FFF2-40B4-BE49-F238E27FC236}">
              <a16:creationId xmlns:a16="http://schemas.microsoft.com/office/drawing/2014/main" id="{00000000-0008-0000-0000-000008040000}"/>
            </a:ext>
          </a:extLst>
        </xdr:cNvPr>
        <xdr:cNvSpPr>
          <a:spLocks noChangeAspect="1" noChangeArrowheads="1"/>
        </xdr:cNvSpPr>
      </xdr:nvSpPr>
      <xdr:spPr bwMode="auto">
        <a:xfrm>
          <a:off x="10829925" y="39862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33" name="AutoShape 9">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10982325" y="3986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0829925" y="46501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0982325" y="4650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37" name="AutoShape 13">
          <a:extLst>
            <a:ext uri="{FF2B5EF4-FFF2-40B4-BE49-F238E27FC236}">
              <a16:creationId xmlns:a16="http://schemas.microsoft.com/office/drawing/2014/main" id="{00000000-0008-0000-0000-00000D040000}"/>
            </a:ext>
          </a:extLst>
        </xdr:cNvPr>
        <xdr:cNvSpPr>
          <a:spLocks noChangeAspect="1" noChangeArrowheads="1"/>
        </xdr:cNvSpPr>
      </xdr:nvSpPr>
      <xdr:spPr bwMode="auto">
        <a:xfrm>
          <a:off x="10829925" y="46701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38" name="AutoShape 14">
          <a:extLst>
            <a:ext uri="{FF2B5EF4-FFF2-40B4-BE49-F238E27FC236}">
              <a16:creationId xmlns:a16="http://schemas.microsoft.com/office/drawing/2014/main" id="{00000000-0008-0000-0000-00000E040000}"/>
            </a:ext>
          </a:extLst>
        </xdr:cNvPr>
        <xdr:cNvSpPr>
          <a:spLocks noChangeAspect="1" noChangeArrowheads="1"/>
        </xdr:cNvSpPr>
      </xdr:nvSpPr>
      <xdr:spPr bwMode="auto">
        <a:xfrm>
          <a:off x="10982325" y="4670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39" name="AutoShape 15">
          <a:extLst>
            <a:ext uri="{FF2B5EF4-FFF2-40B4-BE49-F238E27FC236}">
              <a16:creationId xmlns:a16="http://schemas.microsoft.com/office/drawing/2014/main" id="{00000000-0008-0000-0000-00000F040000}"/>
            </a:ext>
          </a:extLst>
        </xdr:cNvPr>
        <xdr:cNvSpPr>
          <a:spLocks noChangeAspect="1" noChangeArrowheads="1"/>
        </xdr:cNvSpPr>
      </xdr:nvSpPr>
      <xdr:spPr bwMode="auto">
        <a:xfrm>
          <a:off x="10829925" y="46901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40" name="AutoShape 16">
          <a:extLst>
            <a:ext uri="{FF2B5EF4-FFF2-40B4-BE49-F238E27FC236}">
              <a16:creationId xmlns:a16="http://schemas.microsoft.com/office/drawing/2014/main" id="{00000000-0008-0000-0000-000010040000}"/>
            </a:ext>
          </a:extLst>
        </xdr:cNvPr>
        <xdr:cNvSpPr>
          <a:spLocks noChangeAspect="1" noChangeArrowheads="1"/>
        </xdr:cNvSpPr>
      </xdr:nvSpPr>
      <xdr:spPr bwMode="auto">
        <a:xfrm>
          <a:off x="10982325" y="469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41" name="AutoShape 17">
          <a:extLst>
            <a:ext uri="{FF2B5EF4-FFF2-40B4-BE49-F238E27FC236}">
              <a16:creationId xmlns:a16="http://schemas.microsoft.com/office/drawing/2014/main" id="{00000000-0008-0000-0000-000011040000}"/>
            </a:ext>
          </a:extLst>
        </xdr:cNvPr>
        <xdr:cNvSpPr>
          <a:spLocks noChangeAspect="1" noChangeArrowheads="1"/>
        </xdr:cNvSpPr>
      </xdr:nvSpPr>
      <xdr:spPr bwMode="auto">
        <a:xfrm>
          <a:off x="10829925" y="47101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42" name="AutoShape 18">
          <a:extLst>
            <a:ext uri="{FF2B5EF4-FFF2-40B4-BE49-F238E27FC236}">
              <a16:creationId xmlns:a16="http://schemas.microsoft.com/office/drawing/2014/main" id="{00000000-0008-0000-0000-000012040000}"/>
            </a:ext>
          </a:extLst>
        </xdr:cNvPr>
        <xdr:cNvSpPr>
          <a:spLocks noChangeAspect="1" noChangeArrowheads="1"/>
        </xdr:cNvSpPr>
      </xdr:nvSpPr>
      <xdr:spPr bwMode="auto">
        <a:xfrm>
          <a:off x="10982325" y="471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43" name="AutoShape 19">
          <a:extLst>
            <a:ext uri="{FF2B5EF4-FFF2-40B4-BE49-F238E27FC236}">
              <a16:creationId xmlns:a16="http://schemas.microsoft.com/office/drawing/2014/main" id="{00000000-0008-0000-0000-000013040000}"/>
            </a:ext>
          </a:extLst>
        </xdr:cNvPr>
        <xdr:cNvSpPr>
          <a:spLocks noChangeAspect="1" noChangeArrowheads="1"/>
        </xdr:cNvSpPr>
      </xdr:nvSpPr>
      <xdr:spPr bwMode="auto">
        <a:xfrm>
          <a:off x="10829925" y="473011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44" name="AutoShape 20">
          <a:extLst>
            <a:ext uri="{FF2B5EF4-FFF2-40B4-BE49-F238E27FC236}">
              <a16:creationId xmlns:a16="http://schemas.microsoft.com/office/drawing/2014/main" id="{00000000-0008-0000-0000-000014040000}"/>
            </a:ext>
          </a:extLst>
        </xdr:cNvPr>
        <xdr:cNvSpPr>
          <a:spLocks noChangeAspect="1" noChangeArrowheads="1"/>
        </xdr:cNvSpPr>
      </xdr:nvSpPr>
      <xdr:spPr bwMode="auto">
        <a:xfrm>
          <a:off x="10982325" y="4730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45" name="AutoShape 21">
          <a:extLst>
            <a:ext uri="{FF2B5EF4-FFF2-40B4-BE49-F238E27FC236}">
              <a16:creationId xmlns:a16="http://schemas.microsoft.com/office/drawing/2014/main" id="{00000000-0008-0000-0000-000015040000}"/>
            </a:ext>
          </a:extLst>
        </xdr:cNvPr>
        <xdr:cNvSpPr>
          <a:spLocks noChangeAspect="1" noChangeArrowheads="1"/>
        </xdr:cNvSpPr>
      </xdr:nvSpPr>
      <xdr:spPr bwMode="auto">
        <a:xfrm>
          <a:off x="10829925" y="475011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46" name="AutoShape 22">
          <a:extLst>
            <a:ext uri="{FF2B5EF4-FFF2-40B4-BE49-F238E27FC236}">
              <a16:creationId xmlns:a16="http://schemas.microsoft.com/office/drawing/2014/main" id="{00000000-0008-0000-0000-000016040000}"/>
            </a:ext>
          </a:extLst>
        </xdr:cNvPr>
        <xdr:cNvSpPr>
          <a:spLocks noChangeAspect="1" noChangeArrowheads="1"/>
        </xdr:cNvSpPr>
      </xdr:nvSpPr>
      <xdr:spPr bwMode="auto">
        <a:xfrm>
          <a:off x="10982325" y="4750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48" name="AutoShape 24">
          <a:extLst>
            <a:ext uri="{FF2B5EF4-FFF2-40B4-BE49-F238E27FC236}">
              <a16:creationId xmlns:a16="http://schemas.microsoft.com/office/drawing/2014/main" id="{00000000-0008-0000-0000-000018040000}"/>
            </a:ext>
          </a:extLst>
        </xdr:cNvPr>
        <xdr:cNvSpPr>
          <a:spLocks noChangeAspect="1" noChangeArrowheads="1"/>
        </xdr:cNvSpPr>
      </xdr:nvSpPr>
      <xdr:spPr bwMode="auto">
        <a:xfrm>
          <a:off x="10829925" y="54121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49" name="AutoShape 25">
          <a:extLst>
            <a:ext uri="{FF2B5EF4-FFF2-40B4-BE49-F238E27FC236}">
              <a16:creationId xmlns:a16="http://schemas.microsoft.com/office/drawing/2014/main" id="{00000000-0008-0000-0000-000019040000}"/>
            </a:ext>
          </a:extLst>
        </xdr:cNvPr>
        <xdr:cNvSpPr>
          <a:spLocks noChangeAspect="1" noChangeArrowheads="1"/>
        </xdr:cNvSpPr>
      </xdr:nvSpPr>
      <xdr:spPr bwMode="auto">
        <a:xfrm>
          <a:off x="10982325" y="5412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50" name="AutoShape 26">
          <a:extLst>
            <a:ext uri="{FF2B5EF4-FFF2-40B4-BE49-F238E27FC236}">
              <a16:creationId xmlns:a16="http://schemas.microsoft.com/office/drawing/2014/main" id="{00000000-0008-0000-0000-00001A040000}"/>
            </a:ext>
          </a:extLst>
        </xdr:cNvPr>
        <xdr:cNvSpPr>
          <a:spLocks noChangeAspect="1" noChangeArrowheads="1"/>
        </xdr:cNvSpPr>
      </xdr:nvSpPr>
      <xdr:spPr bwMode="auto">
        <a:xfrm>
          <a:off x="10829925" y="54321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51" name="AutoShape 27">
          <a:extLst>
            <a:ext uri="{FF2B5EF4-FFF2-40B4-BE49-F238E27FC236}">
              <a16:creationId xmlns:a16="http://schemas.microsoft.com/office/drawing/2014/main" id="{00000000-0008-0000-0000-00001B040000}"/>
            </a:ext>
          </a:extLst>
        </xdr:cNvPr>
        <xdr:cNvSpPr>
          <a:spLocks noChangeAspect="1" noChangeArrowheads="1"/>
        </xdr:cNvSpPr>
      </xdr:nvSpPr>
      <xdr:spPr bwMode="auto">
        <a:xfrm>
          <a:off x="10982325" y="5432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52" name="AutoShape 28">
          <a:extLst>
            <a:ext uri="{FF2B5EF4-FFF2-40B4-BE49-F238E27FC236}">
              <a16:creationId xmlns:a16="http://schemas.microsoft.com/office/drawing/2014/main" id="{00000000-0008-0000-0000-00001C040000}"/>
            </a:ext>
          </a:extLst>
        </xdr:cNvPr>
        <xdr:cNvSpPr>
          <a:spLocks noChangeAspect="1" noChangeArrowheads="1"/>
        </xdr:cNvSpPr>
      </xdr:nvSpPr>
      <xdr:spPr bwMode="auto">
        <a:xfrm>
          <a:off x="10829925" y="54521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53" name="AutoShape 29">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0982325" y="5452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54" name="AutoShape 30">
          <a:extLst>
            <a:ext uri="{FF2B5EF4-FFF2-40B4-BE49-F238E27FC236}">
              <a16:creationId xmlns:a16="http://schemas.microsoft.com/office/drawing/2014/main" id="{00000000-0008-0000-0000-00001E040000}"/>
            </a:ext>
          </a:extLst>
        </xdr:cNvPr>
        <xdr:cNvSpPr>
          <a:spLocks noChangeAspect="1" noChangeArrowheads="1"/>
        </xdr:cNvSpPr>
      </xdr:nvSpPr>
      <xdr:spPr bwMode="auto">
        <a:xfrm>
          <a:off x="10829925" y="54721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55" name="AutoShape 31">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10982325" y="5472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57" name="AutoShape 33">
          <a:extLst>
            <a:ext uri="{FF2B5EF4-FFF2-40B4-BE49-F238E27FC236}">
              <a16:creationId xmlns:a16="http://schemas.microsoft.com/office/drawing/2014/main" id="{00000000-0008-0000-0000-000021040000}"/>
            </a:ext>
          </a:extLst>
        </xdr:cNvPr>
        <xdr:cNvSpPr>
          <a:spLocks noChangeAspect="1" noChangeArrowheads="1"/>
        </xdr:cNvSpPr>
      </xdr:nvSpPr>
      <xdr:spPr bwMode="auto">
        <a:xfrm>
          <a:off x="10829925" y="613600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58" name="AutoShape 34">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10982325" y="6136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59" name="AutoShape 35">
          <a:extLst>
            <a:ext uri="{FF2B5EF4-FFF2-40B4-BE49-F238E27FC236}">
              <a16:creationId xmlns:a16="http://schemas.microsoft.com/office/drawing/2014/main" id="{00000000-0008-0000-0000-000023040000}"/>
            </a:ext>
          </a:extLst>
        </xdr:cNvPr>
        <xdr:cNvSpPr>
          <a:spLocks noChangeAspect="1" noChangeArrowheads="1"/>
        </xdr:cNvSpPr>
      </xdr:nvSpPr>
      <xdr:spPr bwMode="auto">
        <a:xfrm>
          <a:off x="10829925" y="615600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60" name="AutoShape 36">
          <a:extLst>
            <a:ext uri="{FF2B5EF4-FFF2-40B4-BE49-F238E27FC236}">
              <a16:creationId xmlns:a16="http://schemas.microsoft.com/office/drawing/2014/main" id="{00000000-0008-0000-0000-000024040000}"/>
            </a:ext>
          </a:extLst>
        </xdr:cNvPr>
        <xdr:cNvSpPr>
          <a:spLocks noChangeAspect="1" noChangeArrowheads="1"/>
        </xdr:cNvSpPr>
      </xdr:nvSpPr>
      <xdr:spPr bwMode="auto">
        <a:xfrm>
          <a:off x="10982325" y="6156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61" name="AutoShape 37">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10829925" y="617601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62" name="AutoShape 38">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10982325" y="6176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63" name="AutoShape 39">
          <a:extLst>
            <a:ext uri="{FF2B5EF4-FFF2-40B4-BE49-F238E27FC236}">
              <a16:creationId xmlns:a16="http://schemas.microsoft.com/office/drawing/2014/main" id="{00000000-0008-0000-0000-000027040000}"/>
            </a:ext>
          </a:extLst>
        </xdr:cNvPr>
        <xdr:cNvSpPr>
          <a:spLocks noChangeAspect="1" noChangeArrowheads="1"/>
        </xdr:cNvSpPr>
      </xdr:nvSpPr>
      <xdr:spPr bwMode="auto">
        <a:xfrm>
          <a:off x="10829925" y="619601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64" name="AutoShape 40">
          <a:extLst>
            <a:ext uri="{FF2B5EF4-FFF2-40B4-BE49-F238E27FC236}">
              <a16:creationId xmlns:a16="http://schemas.microsoft.com/office/drawing/2014/main" id="{00000000-0008-0000-0000-000028040000}"/>
            </a:ext>
          </a:extLst>
        </xdr:cNvPr>
        <xdr:cNvSpPr>
          <a:spLocks noChangeAspect="1" noChangeArrowheads="1"/>
        </xdr:cNvSpPr>
      </xdr:nvSpPr>
      <xdr:spPr bwMode="auto">
        <a:xfrm>
          <a:off x="10982325" y="6196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304800</xdr:colOff>
      <xdr:row>59</xdr:row>
      <xdr:rowOff>53976</xdr:rowOff>
    </xdr:to>
    <xdr:sp macro="" textlink="">
      <xdr:nvSpPr>
        <xdr:cNvPr id="1065" name="AutoShape 41">
          <a:extLst>
            <a:ext uri="{FF2B5EF4-FFF2-40B4-BE49-F238E27FC236}">
              <a16:creationId xmlns:a16="http://schemas.microsoft.com/office/drawing/2014/main" id="{00000000-0008-0000-0000-000029040000}"/>
            </a:ext>
          </a:extLst>
        </xdr:cNvPr>
        <xdr:cNvSpPr>
          <a:spLocks noChangeAspect="1" noChangeArrowheads="1"/>
        </xdr:cNvSpPr>
      </xdr:nvSpPr>
      <xdr:spPr bwMode="auto">
        <a:xfrm>
          <a:off x="10829925" y="6250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66" name="AutoShape 42">
          <a:extLst>
            <a:ext uri="{FF2B5EF4-FFF2-40B4-BE49-F238E27FC236}">
              <a16:creationId xmlns:a16="http://schemas.microsoft.com/office/drawing/2014/main" id="{00000000-0008-0000-0000-00002A040000}"/>
            </a:ext>
          </a:extLst>
        </xdr:cNvPr>
        <xdr:cNvSpPr>
          <a:spLocks noChangeAspect="1" noChangeArrowheads="1"/>
        </xdr:cNvSpPr>
      </xdr:nvSpPr>
      <xdr:spPr bwMode="auto">
        <a:xfrm>
          <a:off x="10829925" y="62693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67" name="AutoShape 43">
          <a:extLst>
            <a:ext uri="{FF2B5EF4-FFF2-40B4-BE49-F238E27FC236}">
              <a16:creationId xmlns:a16="http://schemas.microsoft.com/office/drawing/2014/main" id="{00000000-0008-0000-0000-00002B040000}"/>
            </a:ext>
          </a:extLst>
        </xdr:cNvPr>
        <xdr:cNvSpPr>
          <a:spLocks noChangeAspect="1" noChangeArrowheads="1"/>
        </xdr:cNvSpPr>
      </xdr:nvSpPr>
      <xdr:spPr bwMode="auto">
        <a:xfrm>
          <a:off x="10982325" y="6269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68" name="AutoShape 44">
          <a:extLst>
            <a:ext uri="{FF2B5EF4-FFF2-40B4-BE49-F238E27FC236}">
              <a16:creationId xmlns:a16="http://schemas.microsoft.com/office/drawing/2014/main" id="{00000000-0008-0000-0000-00002C040000}"/>
            </a:ext>
          </a:extLst>
        </xdr:cNvPr>
        <xdr:cNvSpPr>
          <a:spLocks noChangeAspect="1" noChangeArrowheads="1"/>
        </xdr:cNvSpPr>
      </xdr:nvSpPr>
      <xdr:spPr bwMode="auto">
        <a:xfrm>
          <a:off x="10829925" y="62893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69" name="AutoShape 45">
          <a:extLst>
            <a:ext uri="{FF2B5EF4-FFF2-40B4-BE49-F238E27FC236}">
              <a16:creationId xmlns:a16="http://schemas.microsoft.com/office/drawing/2014/main" id="{00000000-0008-0000-0000-00002D040000}"/>
            </a:ext>
          </a:extLst>
        </xdr:cNvPr>
        <xdr:cNvSpPr>
          <a:spLocks noChangeAspect="1" noChangeArrowheads="1"/>
        </xdr:cNvSpPr>
      </xdr:nvSpPr>
      <xdr:spPr bwMode="auto">
        <a:xfrm>
          <a:off x="10982325" y="6289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70" name="AutoShape 46">
          <a:extLst>
            <a:ext uri="{FF2B5EF4-FFF2-40B4-BE49-F238E27FC236}">
              <a16:creationId xmlns:a16="http://schemas.microsoft.com/office/drawing/2014/main" id="{00000000-0008-0000-0000-00002E040000}"/>
            </a:ext>
          </a:extLst>
        </xdr:cNvPr>
        <xdr:cNvSpPr>
          <a:spLocks noChangeAspect="1" noChangeArrowheads="1"/>
        </xdr:cNvSpPr>
      </xdr:nvSpPr>
      <xdr:spPr bwMode="auto">
        <a:xfrm>
          <a:off x="10829925" y="63093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71" name="AutoShape 47">
          <a:extLst>
            <a:ext uri="{FF2B5EF4-FFF2-40B4-BE49-F238E27FC236}">
              <a16:creationId xmlns:a16="http://schemas.microsoft.com/office/drawing/2014/main" id="{00000000-0008-0000-0000-00002F040000}"/>
            </a:ext>
          </a:extLst>
        </xdr:cNvPr>
        <xdr:cNvSpPr>
          <a:spLocks noChangeAspect="1" noChangeArrowheads="1"/>
        </xdr:cNvSpPr>
      </xdr:nvSpPr>
      <xdr:spPr bwMode="auto">
        <a:xfrm>
          <a:off x="10982325" y="6309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72" name="AutoShape 48">
          <a:extLst>
            <a:ext uri="{FF2B5EF4-FFF2-40B4-BE49-F238E27FC236}">
              <a16:creationId xmlns:a16="http://schemas.microsoft.com/office/drawing/2014/main" id="{00000000-0008-0000-0000-000030040000}"/>
            </a:ext>
          </a:extLst>
        </xdr:cNvPr>
        <xdr:cNvSpPr>
          <a:spLocks noChangeAspect="1" noChangeArrowheads="1"/>
        </xdr:cNvSpPr>
      </xdr:nvSpPr>
      <xdr:spPr bwMode="auto">
        <a:xfrm>
          <a:off x="10829925" y="63293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73" name="AutoShape 49">
          <a:extLst>
            <a:ext uri="{FF2B5EF4-FFF2-40B4-BE49-F238E27FC236}">
              <a16:creationId xmlns:a16="http://schemas.microsoft.com/office/drawing/2014/main" id="{00000000-0008-0000-0000-000031040000}"/>
            </a:ext>
          </a:extLst>
        </xdr:cNvPr>
        <xdr:cNvSpPr>
          <a:spLocks noChangeAspect="1" noChangeArrowheads="1"/>
        </xdr:cNvSpPr>
      </xdr:nvSpPr>
      <xdr:spPr bwMode="auto">
        <a:xfrm>
          <a:off x="10982325" y="6329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74" name="AutoShape 50">
          <a:extLst>
            <a:ext uri="{FF2B5EF4-FFF2-40B4-BE49-F238E27FC236}">
              <a16:creationId xmlns:a16="http://schemas.microsoft.com/office/drawing/2014/main" id="{00000000-0008-0000-0000-000032040000}"/>
            </a:ext>
          </a:extLst>
        </xdr:cNvPr>
        <xdr:cNvSpPr>
          <a:spLocks noChangeAspect="1" noChangeArrowheads="1"/>
        </xdr:cNvSpPr>
      </xdr:nvSpPr>
      <xdr:spPr bwMode="auto">
        <a:xfrm>
          <a:off x="10829925" y="63493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75" name="AutoShape 51">
          <a:extLst>
            <a:ext uri="{FF2B5EF4-FFF2-40B4-BE49-F238E27FC236}">
              <a16:creationId xmlns:a16="http://schemas.microsoft.com/office/drawing/2014/main" id="{00000000-0008-0000-0000-000033040000}"/>
            </a:ext>
          </a:extLst>
        </xdr:cNvPr>
        <xdr:cNvSpPr>
          <a:spLocks noChangeAspect="1" noChangeArrowheads="1"/>
        </xdr:cNvSpPr>
      </xdr:nvSpPr>
      <xdr:spPr bwMode="auto">
        <a:xfrm>
          <a:off x="10982325" y="6349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76" name="AutoShape 52">
          <a:extLst>
            <a:ext uri="{FF2B5EF4-FFF2-40B4-BE49-F238E27FC236}">
              <a16:creationId xmlns:a16="http://schemas.microsoft.com/office/drawing/2014/main" id="{00000000-0008-0000-0000-000034040000}"/>
            </a:ext>
          </a:extLst>
        </xdr:cNvPr>
        <xdr:cNvSpPr>
          <a:spLocks noChangeAspect="1" noChangeArrowheads="1"/>
        </xdr:cNvSpPr>
      </xdr:nvSpPr>
      <xdr:spPr bwMode="auto">
        <a:xfrm>
          <a:off x="10829925" y="636936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77" name="AutoShape 53">
          <a:extLst>
            <a:ext uri="{FF2B5EF4-FFF2-40B4-BE49-F238E27FC236}">
              <a16:creationId xmlns:a16="http://schemas.microsoft.com/office/drawing/2014/main" id="{00000000-0008-0000-0000-000035040000}"/>
            </a:ext>
          </a:extLst>
        </xdr:cNvPr>
        <xdr:cNvSpPr>
          <a:spLocks noChangeAspect="1" noChangeArrowheads="1"/>
        </xdr:cNvSpPr>
      </xdr:nvSpPr>
      <xdr:spPr bwMode="auto">
        <a:xfrm>
          <a:off x="10982325" y="6369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78" name="AutoShape 54">
          <a:extLst>
            <a:ext uri="{FF2B5EF4-FFF2-40B4-BE49-F238E27FC236}">
              <a16:creationId xmlns:a16="http://schemas.microsoft.com/office/drawing/2014/main" id="{00000000-0008-0000-0000-000036040000}"/>
            </a:ext>
          </a:extLst>
        </xdr:cNvPr>
        <xdr:cNvSpPr>
          <a:spLocks noChangeAspect="1" noChangeArrowheads="1"/>
        </xdr:cNvSpPr>
      </xdr:nvSpPr>
      <xdr:spPr bwMode="auto">
        <a:xfrm>
          <a:off x="10829925" y="638937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79" name="AutoShape 55">
          <a:extLst>
            <a:ext uri="{FF2B5EF4-FFF2-40B4-BE49-F238E27FC236}">
              <a16:creationId xmlns:a16="http://schemas.microsoft.com/office/drawing/2014/main" id="{00000000-0008-0000-0000-000037040000}"/>
            </a:ext>
          </a:extLst>
        </xdr:cNvPr>
        <xdr:cNvSpPr>
          <a:spLocks noChangeAspect="1" noChangeArrowheads="1"/>
        </xdr:cNvSpPr>
      </xdr:nvSpPr>
      <xdr:spPr bwMode="auto">
        <a:xfrm>
          <a:off x="10982325" y="6389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80" name="AutoShape 56">
          <a:extLst>
            <a:ext uri="{FF2B5EF4-FFF2-40B4-BE49-F238E27FC236}">
              <a16:creationId xmlns:a16="http://schemas.microsoft.com/office/drawing/2014/main" id="{00000000-0008-0000-0000-000038040000}"/>
            </a:ext>
          </a:extLst>
        </xdr:cNvPr>
        <xdr:cNvSpPr>
          <a:spLocks noChangeAspect="1" noChangeArrowheads="1"/>
        </xdr:cNvSpPr>
      </xdr:nvSpPr>
      <xdr:spPr bwMode="auto">
        <a:xfrm>
          <a:off x="10829925" y="640937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81" name="AutoShape 57">
          <a:extLst>
            <a:ext uri="{FF2B5EF4-FFF2-40B4-BE49-F238E27FC236}">
              <a16:creationId xmlns:a16="http://schemas.microsoft.com/office/drawing/2014/main" id="{00000000-0008-0000-0000-000039040000}"/>
            </a:ext>
          </a:extLst>
        </xdr:cNvPr>
        <xdr:cNvSpPr>
          <a:spLocks noChangeAspect="1" noChangeArrowheads="1"/>
        </xdr:cNvSpPr>
      </xdr:nvSpPr>
      <xdr:spPr bwMode="auto">
        <a:xfrm>
          <a:off x="10982325" y="6409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83" name="AutoShape 59">
          <a:extLst>
            <a:ext uri="{FF2B5EF4-FFF2-40B4-BE49-F238E27FC236}">
              <a16:creationId xmlns:a16="http://schemas.microsoft.com/office/drawing/2014/main" id="{00000000-0008-0000-0000-00003B040000}"/>
            </a:ext>
          </a:extLst>
        </xdr:cNvPr>
        <xdr:cNvSpPr>
          <a:spLocks noChangeAspect="1" noChangeArrowheads="1"/>
        </xdr:cNvSpPr>
      </xdr:nvSpPr>
      <xdr:spPr bwMode="auto">
        <a:xfrm>
          <a:off x="10829925" y="70694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84" name="AutoShape 60">
          <a:extLst>
            <a:ext uri="{FF2B5EF4-FFF2-40B4-BE49-F238E27FC236}">
              <a16:creationId xmlns:a16="http://schemas.microsoft.com/office/drawing/2014/main" id="{00000000-0008-0000-0000-00003C040000}"/>
            </a:ext>
          </a:extLst>
        </xdr:cNvPr>
        <xdr:cNvSpPr>
          <a:spLocks noChangeAspect="1" noChangeArrowheads="1"/>
        </xdr:cNvSpPr>
      </xdr:nvSpPr>
      <xdr:spPr bwMode="auto">
        <a:xfrm>
          <a:off x="10982325" y="7069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829925" y="70894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86" name="AutoShape 62">
          <a:extLst>
            <a:ext uri="{FF2B5EF4-FFF2-40B4-BE49-F238E27FC236}">
              <a16:creationId xmlns:a16="http://schemas.microsoft.com/office/drawing/2014/main" id="{00000000-0008-0000-0000-00003E040000}"/>
            </a:ext>
          </a:extLst>
        </xdr:cNvPr>
        <xdr:cNvSpPr>
          <a:spLocks noChangeAspect="1" noChangeArrowheads="1"/>
        </xdr:cNvSpPr>
      </xdr:nvSpPr>
      <xdr:spPr bwMode="auto">
        <a:xfrm>
          <a:off x="10982325" y="7089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87" name="AutoShape 63">
          <a:extLst>
            <a:ext uri="{FF2B5EF4-FFF2-40B4-BE49-F238E27FC236}">
              <a16:creationId xmlns:a16="http://schemas.microsoft.com/office/drawing/2014/main" id="{00000000-0008-0000-0000-00003F040000}"/>
            </a:ext>
          </a:extLst>
        </xdr:cNvPr>
        <xdr:cNvSpPr>
          <a:spLocks noChangeAspect="1" noChangeArrowheads="1"/>
        </xdr:cNvSpPr>
      </xdr:nvSpPr>
      <xdr:spPr bwMode="auto">
        <a:xfrm>
          <a:off x="10829925" y="71094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88" name="AutoShape 64">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10982325" y="7109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89" name="AutoShape 65">
          <a:extLst>
            <a:ext uri="{FF2B5EF4-FFF2-40B4-BE49-F238E27FC236}">
              <a16:creationId xmlns:a16="http://schemas.microsoft.com/office/drawing/2014/main" id="{00000000-0008-0000-0000-000041040000}"/>
            </a:ext>
          </a:extLst>
        </xdr:cNvPr>
        <xdr:cNvSpPr>
          <a:spLocks noChangeAspect="1" noChangeArrowheads="1"/>
        </xdr:cNvSpPr>
      </xdr:nvSpPr>
      <xdr:spPr bwMode="auto">
        <a:xfrm>
          <a:off x="10829925" y="71294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90" name="AutoShape 66">
          <a:extLst>
            <a:ext uri="{FF2B5EF4-FFF2-40B4-BE49-F238E27FC236}">
              <a16:creationId xmlns:a16="http://schemas.microsoft.com/office/drawing/2014/main" id="{00000000-0008-0000-0000-000042040000}"/>
            </a:ext>
          </a:extLst>
        </xdr:cNvPr>
        <xdr:cNvSpPr>
          <a:spLocks noChangeAspect="1" noChangeArrowheads="1"/>
        </xdr:cNvSpPr>
      </xdr:nvSpPr>
      <xdr:spPr bwMode="auto">
        <a:xfrm>
          <a:off x="10982325" y="7129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92" name="AutoShape 68">
          <a:extLst>
            <a:ext uri="{FF2B5EF4-FFF2-40B4-BE49-F238E27FC236}">
              <a16:creationId xmlns:a16="http://schemas.microsoft.com/office/drawing/2014/main" id="{00000000-0008-0000-0000-000044040000}"/>
            </a:ext>
          </a:extLst>
        </xdr:cNvPr>
        <xdr:cNvSpPr>
          <a:spLocks noChangeAspect="1" noChangeArrowheads="1"/>
        </xdr:cNvSpPr>
      </xdr:nvSpPr>
      <xdr:spPr bwMode="auto">
        <a:xfrm>
          <a:off x="10829925" y="77933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93" name="AutoShape 69">
          <a:extLst>
            <a:ext uri="{FF2B5EF4-FFF2-40B4-BE49-F238E27FC236}">
              <a16:creationId xmlns:a16="http://schemas.microsoft.com/office/drawing/2014/main" id="{00000000-0008-0000-0000-000045040000}"/>
            </a:ext>
          </a:extLst>
        </xdr:cNvPr>
        <xdr:cNvSpPr>
          <a:spLocks noChangeAspect="1" noChangeArrowheads="1"/>
        </xdr:cNvSpPr>
      </xdr:nvSpPr>
      <xdr:spPr bwMode="auto">
        <a:xfrm>
          <a:off x="10982325" y="7793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94" name="AutoShape 70">
          <a:extLst>
            <a:ext uri="{FF2B5EF4-FFF2-40B4-BE49-F238E27FC236}">
              <a16:creationId xmlns:a16="http://schemas.microsoft.com/office/drawing/2014/main" id="{00000000-0008-0000-0000-000046040000}"/>
            </a:ext>
          </a:extLst>
        </xdr:cNvPr>
        <xdr:cNvSpPr>
          <a:spLocks noChangeAspect="1" noChangeArrowheads="1"/>
        </xdr:cNvSpPr>
      </xdr:nvSpPr>
      <xdr:spPr bwMode="auto">
        <a:xfrm>
          <a:off x="10829925" y="78133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95" name="AutoShape 71">
          <a:extLst>
            <a:ext uri="{FF2B5EF4-FFF2-40B4-BE49-F238E27FC236}">
              <a16:creationId xmlns:a16="http://schemas.microsoft.com/office/drawing/2014/main" id="{00000000-0008-0000-0000-000047040000}"/>
            </a:ext>
          </a:extLst>
        </xdr:cNvPr>
        <xdr:cNvSpPr>
          <a:spLocks noChangeAspect="1" noChangeArrowheads="1"/>
        </xdr:cNvSpPr>
      </xdr:nvSpPr>
      <xdr:spPr bwMode="auto">
        <a:xfrm>
          <a:off x="10982325" y="7813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96" name="AutoShape 72">
          <a:extLst>
            <a:ext uri="{FF2B5EF4-FFF2-40B4-BE49-F238E27FC236}">
              <a16:creationId xmlns:a16="http://schemas.microsoft.com/office/drawing/2014/main" id="{00000000-0008-0000-0000-000048040000}"/>
            </a:ext>
          </a:extLst>
        </xdr:cNvPr>
        <xdr:cNvSpPr>
          <a:spLocks noChangeAspect="1" noChangeArrowheads="1"/>
        </xdr:cNvSpPr>
      </xdr:nvSpPr>
      <xdr:spPr bwMode="auto">
        <a:xfrm>
          <a:off x="10829925" y="78333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97" name="AutoShape 73">
          <a:extLst>
            <a:ext uri="{FF2B5EF4-FFF2-40B4-BE49-F238E27FC236}">
              <a16:creationId xmlns:a16="http://schemas.microsoft.com/office/drawing/2014/main" id="{00000000-0008-0000-0000-000049040000}"/>
            </a:ext>
          </a:extLst>
        </xdr:cNvPr>
        <xdr:cNvSpPr>
          <a:spLocks noChangeAspect="1" noChangeArrowheads="1"/>
        </xdr:cNvSpPr>
      </xdr:nvSpPr>
      <xdr:spPr bwMode="auto">
        <a:xfrm>
          <a:off x="10982325" y="783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098" name="AutoShape 74">
          <a:extLst>
            <a:ext uri="{FF2B5EF4-FFF2-40B4-BE49-F238E27FC236}">
              <a16:creationId xmlns:a16="http://schemas.microsoft.com/office/drawing/2014/main" id="{00000000-0008-0000-0000-00004A040000}"/>
            </a:ext>
          </a:extLst>
        </xdr:cNvPr>
        <xdr:cNvSpPr>
          <a:spLocks noChangeAspect="1" noChangeArrowheads="1"/>
        </xdr:cNvSpPr>
      </xdr:nvSpPr>
      <xdr:spPr bwMode="auto">
        <a:xfrm>
          <a:off x="10829925" y="78533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099" name="AutoShape 75">
          <a:extLst>
            <a:ext uri="{FF2B5EF4-FFF2-40B4-BE49-F238E27FC236}">
              <a16:creationId xmlns:a16="http://schemas.microsoft.com/office/drawing/2014/main" id="{00000000-0008-0000-0000-00004B040000}"/>
            </a:ext>
          </a:extLst>
        </xdr:cNvPr>
        <xdr:cNvSpPr>
          <a:spLocks noChangeAspect="1" noChangeArrowheads="1"/>
        </xdr:cNvSpPr>
      </xdr:nvSpPr>
      <xdr:spPr bwMode="auto">
        <a:xfrm>
          <a:off x="10982325" y="785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01" name="AutoShape 77">
          <a:extLst>
            <a:ext uri="{FF2B5EF4-FFF2-40B4-BE49-F238E27FC236}">
              <a16:creationId xmlns:a16="http://schemas.microsoft.com/office/drawing/2014/main" id="{00000000-0008-0000-0000-00004D040000}"/>
            </a:ext>
          </a:extLst>
        </xdr:cNvPr>
        <xdr:cNvSpPr>
          <a:spLocks noChangeAspect="1" noChangeArrowheads="1"/>
        </xdr:cNvSpPr>
      </xdr:nvSpPr>
      <xdr:spPr bwMode="auto">
        <a:xfrm>
          <a:off x="10829925" y="85172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02" name="AutoShape 78">
          <a:extLst>
            <a:ext uri="{FF2B5EF4-FFF2-40B4-BE49-F238E27FC236}">
              <a16:creationId xmlns:a16="http://schemas.microsoft.com/office/drawing/2014/main" id="{00000000-0008-0000-0000-00004E040000}"/>
            </a:ext>
          </a:extLst>
        </xdr:cNvPr>
        <xdr:cNvSpPr>
          <a:spLocks noChangeAspect="1" noChangeArrowheads="1"/>
        </xdr:cNvSpPr>
      </xdr:nvSpPr>
      <xdr:spPr bwMode="auto">
        <a:xfrm>
          <a:off x="10982325" y="8517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03" name="AutoShape 79">
          <a:extLst>
            <a:ext uri="{FF2B5EF4-FFF2-40B4-BE49-F238E27FC236}">
              <a16:creationId xmlns:a16="http://schemas.microsoft.com/office/drawing/2014/main" id="{00000000-0008-0000-0000-00004F040000}"/>
            </a:ext>
          </a:extLst>
        </xdr:cNvPr>
        <xdr:cNvSpPr>
          <a:spLocks noChangeAspect="1" noChangeArrowheads="1"/>
        </xdr:cNvSpPr>
      </xdr:nvSpPr>
      <xdr:spPr bwMode="auto">
        <a:xfrm>
          <a:off x="10829925" y="85372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04" name="AutoShape 80">
          <a:extLst>
            <a:ext uri="{FF2B5EF4-FFF2-40B4-BE49-F238E27FC236}">
              <a16:creationId xmlns:a16="http://schemas.microsoft.com/office/drawing/2014/main" id="{00000000-0008-0000-0000-000050040000}"/>
            </a:ext>
          </a:extLst>
        </xdr:cNvPr>
        <xdr:cNvSpPr>
          <a:spLocks noChangeAspect="1" noChangeArrowheads="1"/>
        </xdr:cNvSpPr>
      </xdr:nvSpPr>
      <xdr:spPr bwMode="auto">
        <a:xfrm>
          <a:off x="10982325" y="8537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05" name="AutoShape 81">
          <a:extLst>
            <a:ext uri="{FF2B5EF4-FFF2-40B4-BE49-F238E27FC236}">
              <a16:creationId xmlns:a16="http://schemas.microsoft.com/office/drawing/2014/main" id="{00000000-0008-0000-0000-000051040000}"/>
            </a:ext>
          </a:extLst>
        </xdr:cNvPr>
        <xdr:cNvSpPr>
          <a:spLocks noChangeAspect="1" noChangeArrowheads="1"/>
        </xdr:cNvSpPr>
      </xdr:nvSpPr>
      <xdr:spPr bwMode="auto">
        <a:xfrm>
          <a:off x="10829925" y="85572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06" name="AutoShape 82">
          <a:extLst>
            <a:ext uri="{FF2B5EF4-FFF2-40B4-BE49-F238E27FC236}">
              <a16:creationId xmlns:a16="http://schemas.microsoft.com/office/drawing/2014/main" id="{00000000-0008-0000-0000-000052040000}"/>
            </a:ext>
          </a:extLst>
        </xdr:cNvPr>
        <xdr:cNvSpPr>
          <a:spLocks noChangeAspect="1" noChangeArrowheads="1"/>
        </xdr:cNvSpPr>
      </xdr:nvSpPr>
      <xdr:spPr bwMode="auto">
        <a:xfrm>
          <a:off x="10982325" y="8557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07" name="AutoShape 83">
          <a:extLst>
            <a:ext uri="{FF2B5EF4-FFF2-40B4-BE49-F238E27FC236}">
              <a16:creationId xmlns:a16="http://schemas.microsoft.com/office/drawing/2014/main" id="{00000000-0008-0000-0000-000053040000}"/>
            </a:ext>
          </a:extLst>
        </xdr:cNvPr>
        <xdr:cNvSpPr>
          <a:spLocks noChangeAspect="1" noChangeArrowheads="1"/>
        </xdr:cNvSpPr>
      </xdr:nvSpPr>
      <xdr:spPr bwMode="auto">
        <a:xfrm>
          <a:off x="10829925" y="85772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08" name="AutoShape 84">
          <a:extLst>
            <a:ext uri="{FF2B5EF4-FFF2-40B4-BE49-F238E27FC236}">
              <a16:creationId xmlns:a16="http://schemas.microsoft.com/office/drawing/2014/main" id="{00000000-0008-0000-0000-000054040000}"/>
            </a:ext>
          </a:extLst>
        </xdr:cNvPr>
        <xdr:cNvSpPr>
          <a:spLocks noChangeAspect="1" noChangeArrowheads="1"/>
        </xdr:cNvSpPr>
      </xdr:nvSpPr>
      <xdr:spPr bwMode="auto">
        <a:xfrm>
          <a:off x="10982325" y="85772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10" name="AutoShape 86">
          <a:extLst>
            <a:ext uri="{FF2B5EF4-FFF2-40B4-BE49-F238E27FC236}">
              <a16:creationId xmlns:a16="http://schemas.microsoft.com/office/drawing/2014/main" id="{00000000-0008-0000-0000-000056040000}"/>
            </a:ext>
          </a:extLst>
        </xdr:cNvPr>
        <xdr:cNvSpPr>
          <a:spLocks noChangeAspect="1" noChangeArrowheads="1"/>
        </xdr:cNvSpPr>
      </xdr:nvSpPr>
      <xdr:spPr bwMode="auto">
        <a:xfrm>
          <a:off x="10829925" y="92411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11" name="AutoShape 87">
          <a:extLst>
            <a:ext uri="{FF2B5EF4-FFF2-40B4-BE49-F238E27FC236}">
              <a16:creationId xmlns:a16="http://schemas.microsoft.com/office/drawing/2014/main" id="{00000000-0008-0000-0000-000057040000}"/>
            </a:ext>
          </a:extLst>
        </xdr:cNvPr>
        <xdr:cNvSpPr>
          <a:spLocks noChangeAspect="1" noChangeArrowheads="1"/>
        </xdr:cNvSpPr>
      </xdr:nvSpPr>
      <xdr:spPr bwMode="auto">
        <a:xfrm>
          <a:off x="10982325" y="9241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12" name="AutoShape 88">
          <a:extLst>
            <a:ext uri="{FF2B5EF4-FFF2-40B4-BE49-F238E27FC236}">
              <a16:creationId xmlns:a16="http://schemas.microsoft.com/office/drawing/2014/main" id="{00000000-0008-0000-0000-000058040000}"/>
            </a:ext>
          </a:extLst>
        </xdr:cNvPr>
        <xdr:cNvSpPr>
          <a:spLocks noChangeAspect="1" noChangeArrowheads="1"/>
        </xdr:cNvSpPr>
      </xdr:nvSpPr>
      <xdr:spPr bwMode="auto">
        <a:xfrm>
          <a:off x="10829925" y="92611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13" name="AutoShape 89">
          <a:extLst>
            <a:ext uri="{FF2B5EF4-FFF2-40B4-BE49-F238E27FC236}">
              <a16:creationId xmlns:a16="http://schemas.microsoft.com/office/drawing/2014/main" id="{00000000-0008-0000-0000-000059040000}"/>
            </a:ext>
          </a:extLst>
        </xdr:cNvPr>
        <xdr:cNvSpPr>
          <a:spLocks noChangeAspect="1" noChangeArrowheads="1"/>
        </xdr:cNvSpPr>
      </xdr:nvSpPr>
      <xdr:spPr bwMode="auto">
        <a:xfrm>
          <a:off x="10982325" y="9261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14" name="AutoShape 90">
          <a:extLst>
            <a:ext uri="{FF2B5EF4-FFF2-40B4-BE49-F238E27FC236}">
              <a16:creationId xmlns:a16="http://schemas.microsoft.com/office/drawing/2014/main" id="{00000000-0008-0000-0000-00005A040000}"/>
            </a:ext>
          </a:extLst>
        </xdr:cNvPr>
        <xdr:cNvSpPr>
          <a:spLocks noChangeAspect="1" noChangeArrowheads="1"/>
        </xdr:cNvSpPr>
      </xdr:nvSpPr>
      <xdr:spPr bwMode="auto">
        <a:xfrm>
          <a:off x="10829925" y="928116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15" name="AutoShape 91">
          <a:extLst>
            <a:ext uri="{FF2B5EF4-FFF2-40B4-BE49-F238E27FC236}">
              <a16:creationId xmlns:a16="http://schemas.microsoft.com/office/drawing/2014/main" id="{00000000-0008-0000-0000-00005B040000}"/>
            </a:ext>
          </a:extLst>
        </xdr:cNvPr>
        <xdr:cNvSpPr>
          <a:spLocks noChangeAspect="1" noChangeArrowheads="1"/>
        </xdr:cNvSpPr>
      </xdr:nvSpPr>
      <xdr:spPr bwMode="auto">
        <a:xfrm>
          <a:off x="10982325" y="9281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16" name="AutoShape 92">
          <a:extLst>
            <a:ext uri="{FF2B5EF4-FFF2-40B4-BE49-F238E27FC236}">
              <a16:creationId xmlns:a16="http://schemas.microsoft.com/office/drawing/2014/main" id="{00000000-0008-0000-0000-00005C040000}"/>
            </a:ext>
          </a:extLst>
        </xdr:cNvPr>
        <xdr:cNvSpPr>
          <a:spLocks noChangeAspect="1" noChangeArrowheads="1"/>
        </xdr:cNvSpPr>
      </xdr:nvSpPr>
      <xdr:spPr bwMode="auto">
        <a:xfrm>
          <a:off x="10829925" y="9301162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17" name="AutoShape 93">
          <a:extLst>
            <a:ext uri="{FF2B5EF4-FFF2-40B4-BE49-F238E27FC236}">
              <a16:creationId xmlns:a16="http://schemas.microsoft.com/office/drawing/2014/main" id="{00000000-0008-0000-0000-00005D040000}"/>
            </a:ext>
          </a:extLst>
        </xdr:cNvPr>
        <xdr:cNvSpPr>
          <a:spLocks noChangeAspect="1" noChangeArrowheads="1"/>
        </xdr:cNvSpPr>
      </xdr:nvSpPr>
      <xdr:spPr bwMode="auto">
        <a:xfrm>
          <a:off x="10982325" y="9301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18" name="AutoShape 94">
          <a:extLst>
            <a:ext uri="{FF2B5EF4-FFF2-40B4-BE49-F238E27FC236}">
              <a16:creationId xmlns:a16="http://schemas.microsoft.com/office/drawing/2014/main" id="{00000000-0008-0000-0000-00005E040000}"/>
            </a:ext>
          </a:extLst>
        </xdr:cNvPr>
        <xdr:cNvSpPr>
          <a:spLocks noChangeAspect="1" noChangeArrowheads="1"/>
        </xdr:cNvSpPr>
      </xdr:nvSpPr>
      <xdr:spPr bwMode="auto">
        <a:xfrm>
          <a:off x="10829925" y="93211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19" name="AutoShape 95">
          <a:extLst>
            <a:ext uri="{FF2B5EF4-FFF2-40B4-BE49-F238E27FC236}">
              <a16:creationId xmlns:a16="http://schemas.microsoft.com/office/drawing/2014/main" id="{00000000-0008-0000-0000-00005F040000}"/>
            </a:ext>
          </a:extLst>
        </xdr:cNvPr>
        <xdr:cNvSpPr>
          <a:spLocks noChangeAspect="1" noChangeArrowheads="1"/>
        </xdr:cNvSpPr>
      </xdr:nvSpPr>
      <xdr:spPr bwMode="auto">
        <a:xfrm>
          <a:off x="10982325" y="9321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466725</xdr:colOff>
      <xdr:row>58</xdr:row>
      <xdr:rowOff>0</xdr:rowOff>
    </xdr:from>
    <xdr:to>
      <xdr:col>14</xdr:col>
      <xdr:colOff>609600</xdr:colOff>
      <xdr:row>58</xdr:row>
      <xdr:rowOff>142875</xdr:rowOff>
    </xdr:to>
    <xdr:sp macro="" textlink="">
      <xdr:nvSpPr>
        <xdr:cNvPr id="1120" name="AutoShape 96">
          <a:extLst>
            <a:ext uri="{FF2B5EF4-FFF2-40B4-BE49-F238E27FC236}">
              <a16:creationId xmlns:a16="http://schemas.microsoft.com/office/drawing/2014/main" id="{00000000-0008-0000-0000-000060040000}"/>
            </a:ext>
          </a:extLst>
        </xdr:cNvPr>
        <xdr:cNvSpPr>
          <a:spLocks noChangeAspect="1" noChangeArrowheads="1"/>
        </xdr:cNvSpPr>
      </xdr:nvSpPr>
      <xdr:spPr bwMode="auto">
        <a:xfrm>
          <a:off x="11296650" y="932116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619125</xdr:colOff>
      <xdr:row>58</xdr:row>
      <xdr:rowOff>0</xdr:rowOff>
    </xdr:from>
    <xdr:to>
      <xdr:col>14</xdr:col>
      <xdr:colOff>923925</xdr:colOff>
      <xdr:row>59</xdr:row>
      <xdr:rowOff>53976</xdr:rowOff>
    </xdr:to>
    <xdr:sp macro="" textlink="">
      <xdr:nvSpPr>
        <xdr:cNvPr id="1121" name="AutoShape 97">
          <a:extLst>
            <a:ext uri="{FF2B5EF4-FFF2-40B4-BE49-F238E27FC236}">
              <a16:creationId xmlns:a16="http://schemas.microsoft.com/office/drawing/2014/main" id="{00000000-0008-0000-0000-000061040000}"/>
            </a:ext>
          </a:extLst>
        </xdr:cNvPr>
        <xdr:cNvSpPr>
          <a:spLocks noChangeAspect="1" noChangeArrowheads="1"/>
        </xdr:cNvSpPr>
      </xdr:nvSpPr>
      <xdr:spPr bwMode="auto">
        <a:xfrm>
          <a:off x="11449050" y="9321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22" name="AutoShape 98">
          <a:extLst>
            <a:ext uri="{FF2B5EF4-FFF2-40B4-BE49-F238E27FC236}">
              <a16:creationId xmlns:a16="http://schemas.microsoft.com/office/drawing/2014/main" id="{00000000-0008-0000-0000-000062040000}"/>
            </a:ext>
          </a:extLst>
        </xdr:cNvPr>
        <xdr:cNvSpPr>
          <a:spLocks noChangeAspect="1" noChangeArrowheads="1"/>
        </xdr:cNvSpPr>
      </xdr:nvSpPr>
      <xdr:spPr bwMode="auto">
        <a:xfrm>
          <a:off x="10829925" y="934116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23" name="AutoShape 99">
          <a:extLst>
            <a:ext uri="{FF2B5EF4-FFF2-40B4-BE49-F238E27FC236}">
              <a16:creationId xmlns:a16="http://schemas.microsoft.com/office/drawing/2014/main" id="{00000000-0008-0000-0000-000063040000}"/>
            </a:ext>
          </a:extLst>
        </xdr:cNvPr>
        <xdr:cNvSpPr>
          <a:spLocks noChangeAspect="1" noChangeArrowheads="1"/>
        </xdr:cNvSpPr>
      </xdr:nvSpPr>
      <xdr:spPr bwMode="auto">
        <a:xfrm>
          <a:off x="10982325" y="9341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24" name="AutoShape 100">
          <a:extLst>
            <a:ext uri="{FF2B5EF4-FFF2-40B4-BE49-F238E27FC236}">
              <a16:creationId xmlns:a16="http://schemas.microsoft.com/office/drawing/2014/main" id="{00000000-0008-0000-0000-000064040000}"/>
            </a:ext>
          </a:extLst>
        </xdr:cNvPr>
        <xdr:cNvSpPr>
          <a:spLocks noChangeAspect="1" noChangeArrowheads="1"/>
        </xdr:cNvSpPr>
      </xdr:nvSpPr>
      <xdr:spPr bwMode="auto">
        <a:xfrm>
          <a:off x="10829925" y="9361170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25" name="AutoShape 101">
          <a:extLst>
            <a:ext uri="{FF2B5EF4-FFF2-40B4-BE49-F238E27FC236}">
              <a16:creationId xmlns:a16="http://schemas.microsoft.com/office/drawing/2014/main" id="{00000000-0008-0000-0000-000065040000}"/>
            </a:ext>
          </a:extLst>
        </xdr:cNvPr>
        <xdr:cNvSpPr>
          <a:spLocks noChangeAspect="1" noChangeArrowheads="1"/>
        </xdr:cNvSpPr>
      </xdr:nvSpPr>
      <xdr:spPr bwMode="auto">
        <a:xfrm>
          <a:off x="10982325" y="9361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304800</xdr:colOff>
      <xdr:row>59</xdr:row>
      <xdr:rowOff>53976</xdr:rowOff>
    </xdr:to>
    <xdr:sp macro="" textlink="">
      <xdr:nvSpPr>
        <xdr:cNvPr id="1126" name="AutoShape 102">
          <a:extLst>
            <a:ext uri="{FF2B5EF4-FFF2-40B4-BE49-F238E27FC236}">
              <a16:creationId xmlns:a16="http://schemas.microsoft.com/office/drawing/2014/main" id="{00000000-0008-0000-0000-000066040000}"/>
            </a:ext>
          </a:extLst>
        </xdr:cNvPr>
        <xdr:cNvSpPr>
          <a:spLocks noChangeAspect="1" noChangeArrowheads="1"/>
        </xdr:cNvSpPr>
      </xdr:nvSpPr>
      <xdr:spPr bwMode="auto">
        <a:xfrm>
          <a:off x="10829925" y="9412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27" name="AutoShape 103">
          <a:extLst>
            <a:ext uri="{FF2B5EF4-FFF2-40B4-BE49-F238E27FC236}">
              <a16:creationId xmlns:a16="http://schemas.microsoft.com/office/drawing/2014/main" id="{00000000-0008-0000-0000-000067040000}"/>
            </a:ext>
          </a:extLst>
        </xdr:cNvPr>
        <xdr:cNvSpPr>
          <a:spLocks noChangeAspect="1" noChangeArrowheads="1"/>
        </xdr:cNvSpPr>
      </xdr:nvSpPr>
      <xdr:spPr bwMode="auto">
        <a:xfrm>
          <a:off x="10829925" y="94316550"/>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28" name="AutoShape 104">
          <a:extLst>
            <a:ext uri="{FF2B5EF4-FFF2-40B4-BE49-F238E27FC236}">
              <a16:creationId xmlns:a16="http://schemas.microsoft.com/office/drawing/2014/main" id="{00000000-0008-0000-0000-000068040000}"/>
            </a:ext>
          </a:extLst>
        </xdr:cNvPr>
        <xdr:cNvSpPr>
          <a:spLocks noChangeAspect="1" noChangeArrowheads="1"/>
        </xdr:cNvSpPr>
      </xdr:nvSpPr>
      <xdr:spPr bwMode="auto">
        <a:xfrm>
          <a:off x="10982325" y="9431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58</xdr:row>
      <xdr:rowOff>0</xdr:rowOff>
    </xdr:from>
    <xdr:to>
      <xdr:col>14</xdr:col>
      <xdr:colOff>142875</xdr:colOff>
      <xdr:row>58</xdr:row>
      <xdr:rowOff>142875</xdr:rowOff>
    </xdr:to>
    <xdr:sp macro="" textlink="">
      <xdr:nvSpPr>
        <xdr:cNvPr id="1129" name="AutoShape 105">
          <a:extLst>
            <a:ext uri="{FF2B5EF4-FFF2-40B4-BE49-F238E27FC236}">
              <a16:creationId xmlns:a16="http://schemas.microsoft.com/office/drawing/2014/main" id="{00000000-0008-0000-0000-000069040000}"/>
            </a:ext>
          </a:extLst>
        </xdr:cNvPr>
        <xdr:cNvSpPr>
          <a:spLocks noChangeAspect="1" noChangeArrowheads="1"/>
        </xdr:cNvSpPr>
      </xdr:nvSpPr>
      <xdr:spPr bwMode="auto">
        <a:xfrm>
          <a:off x="10829925" y="94516575"/>
          <a:ext cx="14287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152400</xdr:colOff>
      <xdr:row>58</xdr:row>
      <xdr:rowOff>0</xdr:rowOff>
    </xdr:from>
    <xdr:to>
      <xdr:col>14</xdr:col>
      <xdr:colOff>457200</xdr:colOff>
      <xdr:row>59</xdr:row>
      <xdr:rowOff>53976</xdr:rowOff>
    </xdr:to>
    <xdr:sp macro="" textlink="">
      <xdr:nvSpPr>
        <xdr:cNvPr id="1130" name="AutoShape 106">
          <a:extLst>
            <a:ext uri="{FF2B5EF4-FFF2-40B4-BE49-F238E27FC236}">
              <a16:creationId xmlns:a16="http://schemas.microsoft.com/office/drawing/2014/main" id="{00000000-0008-0000-0000-00006A040000}"/>
            </a:ext>
          </a:extLst>
        </xdr:cNvPr>
        <xdr:cNvSpPr>
          <a:spLocks noChangeAspect="1" noChangeArrowheads="1"/>
        </xdr:cNvSpPr>
      </xdr:nvSpPr>
      <xdr:spPr bwMode="auto">
        <a:xfrm>
          <a:off x="10982325" y="945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zullo2004@comcast.net" TargetMode="External"/><Relationship Id="rId13" Type="http://schemas.openxmlformats.org/officeDocument/2006/relationships/hyperlink" Target="mailto:ashley.l.walsh@outlook.com" TargetMode="External"/><Relationship Id="rId18" Type="http://schemas.openxmlformats.org/officeDocument/2006/relationships/hyperlink" Target="mailto:adam_ski2@hotmail.com" TargetMode="External"/><Relationship Id="rId26" Type="http://schemas.openxmlformats.org/officeDocument/2006/relationships/drawing" Target="../drawings/drawing1.xml"/><Relationship Id="rId3" Type="http://schemas.openxmlformats.org/officeDocument/2006/relationships/hyperlink" Target="mailto:Dvazquez0502@yahoo.com" TargetMode="External"/><Relationship Id="rId21" Type="http://schemas.openxmlformats.org/officeDocument/2006/relationships/hyperlink" Target="mailto:Mikebrassill@gmail.com" TargetMode="External"/><Relationship Id="rId7" Type="http://schemas.openxmlformats.org/officeDocument/2006/relationships/hyperlink" Target="mailto:deadwomanwalking33@msn.com" TargetMode="External"/><Relationship Id="rId12" Type="http://schemas.openxmlformats.org/officeDocument/2006/relationships/hyperlink" Target="mailto:jeffreyrpatterson@gmail.com" TargetMode="External"/><Relationship Id="rId17" Type="http://schemas.openxmlformats.org/officeDocument/2006/relationships/hyperlink" Target="mailto:jnielsen401@gmail.com" TargetMode="External"/><Relationship Id="rId25" Type="http://schemas.openxmlformats.org/officeDocument/2006/relationships/printerSettings" Target="../printerSettings/printerSettings1.bin"/><Relationship Id="rId2" Type="http://schemas.openxmlformats.org/officeDocument/2006/relationships/hyperlink" Target="mailto:sherylmarkley@gmail.com" TargetMode="External"/><Relationship Id="rId16" Type="http://schemas.openxmlformats.org/officeDocument/2006/relationships/hyperlink" Target="mailto:benson@rowan.edu" TargetMode="External"/><Relationship Id="rId20" Type="http://schemas.openxmlformats.org/officeDocument/2006/relationships/hyperlink" Target="mailto:Jeffreywienand@gmail.com" TargetMode="External"/><Relationship Id="rId1" Type="http://schemas.openxmlformats.org/officeDocument/2006/relationships/hyperlink" Target="mailto:acruz@brandycare.com" TargetMode="External"/><Relationship Id="rId6" Type="http://schemas.openxmlformats.org/officeDocument/2006/relationships/hyperlink" Target="mailto:dore_provda@yahoo.com" TargetMode="External"/><Relationship Id="rId11" Type="http://schemas.openxmlformats.org/officeDocument/2006/relationships/hyperlink" Target="mailto:bongi77@hotmail.com" TargetMode="External"/><Relationship Id="rId24" Type="http://schemas.openxmlformats.org/officeDocument/2006/relationships/hyperlink" Target="mailto:lhern65770@aol.com" TargetMode="External"/><Relationship Id="rId5" Type="http://schemas.openxmlformats.org/officeDocument/2006/relationships/hyperlink" Target="mailto:bthayer42@gmail.com" TargetMode="External"/><Relationship Id="rId15" Type="http://schemas.openxmlformats.org/officeDocument/2006/relationships/hyperlink" Target="mailto:robjenn1011@gmail.com" TargetMode="External"/><Relationship Id="rId23" Type="http://schemas.openxmlformats.org/officeDocument/2006/relationships/hyperlink" Target="mailto:gjdxtwo@gmail.com" TargetMode="External"/><Relationship Id="rId10" Type="http://schemas.openxmlformats.org/officeDocument/2006/relationships/hyperlink" Target="mailto:aldenrz@comcast.net" TargetMode="External"/><Relationship Id="rId19" Type="http://schemas.openxmlformats.org/officeDocument/2006/relationships/hyperlink" Target="mailto:Lmpesquire@comcast.net" TargetMode="External"/><Relationship Id="rId4" Type="http://schemas.openxmlformats.org/officeDocument/2006/relationships/hyperlink" Target="mailto:jimdolphin@comcast.net" TargetMode="External"/><Relationship Id="rId9" Type="http://schemas.openxmlformats.org/officeDocument/2006/relationships/hyperlink" Target="mailto:jorzac5@yahoo.com" TargetMode="External"/><Relationship Id="rId14" Type="http://schemas.openxmlformats.org/officeDocument/2006/relationships/hyperlink" Target="mailto:doddbart@aol.com" TargetMode="External"/><Relationship Id="rId22" Type="http://schemas.openxmlformats.org/officeDocument/2006/relationships/hyperlink" Target="mailto:jwilcoxe@liv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417"/>
  <sheetViews>
    <sheetView zoomScale="75" zoomScaleNormal="75" workbookViewId="0">
      <pane xSplit="1" ySplit="2" topLeftCell="S135" activePane="bottomRight" state="frozen"/>
      <selection pane="topRight" activeCell="B1" sqref="B1"/>
      <selection pane="bottomLeft" activeCell="A3" sqref="A3"/>
      <selection pane="bottomRight" activeCell="W141" sqref="W141:W153"/>
    </sheetView>
  </sheetViews>
  <sheetFormatPr defaultColWidth="18.85546875" defaultRowHeight="15" x14ac:dyDescent="0.2"/>
  <cols>
    <col min="1" max="1" width="19.5703125" style="247" customWidth="1"/>
    <col min="2" max="2" width="31.28515625" customWidth="1"/>
    <col min="3" max="3" width="18.85546875" customWidth="1"/>
    <col min="4" max="4" width="27.42578125" customWidth="1"/>
    <col min="5" max="5" width="30.42578125" customWidth="1"/>
    <col min="6" max="6" width="19.5703125" customWidth="1"/>
    <col min="7" max="7" width="24.5703125" style="37" customWidth="1"/>
    <col min="8" max="8" width="18.85546875" style="37" customWidth="1"/>
    <col min="9" max="9" width="33.42578125" style="37" customWidth="1"/>
    <col min="10" max="10" width="18.85546875" customWidth="1"/>
    <col min="11" max="11" width="22.28515625" customWidth="1"/>
    <col min="12" max="12" width="30.42578125" customWidth="1"/>
    <col min="13" max="13" width="16.7109375" style="46" customWidth="1"/>
    <col min="14" max="14" width="38" style="46" customWidth="1"/>
    <col min="15" max="15" width="34.85546875" style="234" customWidth="1"/>
    <col min="16" max="16" width="16.42578125" style="37" customWidth="1"/>
    <col min="17" max="17" width="15.7109375" style="37" customWidth="1"/>
    <col min="18" max="18" width="18.140625" customWidth="1"/>
    <col min="19" max="20" width="18.85546875" style="37" customWidth="1"/>
    <col min="21" max="22" width="18.85546875" customWidth="1"/>
    <col min="23" max="25" width="19.5703125" customWidth="1"/>
    <col min="26" max="28" width="6.140625" customWidth="1"/>
    <col min="29" max="29" width="10.85546875" customWidth="1"/>
    <col min="30" max="30" width="6.140625" customWidth="1"/>
    <col min="31" max="31" width="21" style="100" customWidth="1"/>
    <col min="32" max="32" width="13.5703125" customWidth="1"/>
    <col min="33" max="33" width="14.85546875" customWidth="1"/>
    <col min="34" max="34" width="6.140625" customWidth="1"/>
    <col min="35" max="35" width="18.85546875" style="100"/>
    <col min="36" max="36" width="15.42578125" style="86" customWidth="1"/>
    <col min="37" max="37" width="14.7109375" customWidth="1"/>
    <col min="38" max="38" width="6.140625" customWidth="1"/>
    <col min="39" max="39" width="26.140625" style="100" customWidth="1"/>
    <col min="40" max="40" width="13.85546875" customWidth="1"/>
    <col min="41" max="41" width="16.140625" style="56" customWidth="1"/>
    <col min="42" max="42" width="6.140625" customWidth="1"/>
    <col min="43" max="43" width="14.42578125" customWidth="1"/>
    <col min="44" max="44" width="25.140625" style="56" customWidth="1"/>
    <col min="45" max="46" width="18.85546875" style="56"/>
    <col min="47" max="47" width="6.140625" customWidth="1"/>
    <col min="48" max="48" width="18.85546875" style="100"/>
    <col min="49" max="49" width="7.5703125" customWidth="1"/>
    <col min="50" max="50" width="9.28515625" customWidth="1"/>
    <col min="51" max="52" width="6.140625" customWidth="1"/>
    <col min="53" max="53" width="34.28515625" customWidth="1"/>
    <col min="56" max="56" width="6.140625" customWidth="1"/>
    <col min="57" max="57" width="21.140625" customWidth="1"/>
    <col min="60" max="61" width="6.140625" customWidth="1"/>
    <col min="62" max="62" width="22.5703125" customWidth="1"/>
    <col min="65" max="66" width="6.140625" customWidth="1"/>
    <col min="67" max="67" width="22.5703125" customWidth="1"/>
    <col min="70" max="70" width="6.140625" customWidth="1"/>
    <col min="71" max="71" width="31.85546875" customWidth="1"/>
    <col min="74" max="75" width="6.140625" customWidth="1"/>
    <col min="76" max="76" width="31.42578125" customWidth="1"/>
    <col min="79" max="79" width="6.140625" customWidth="1"/>
  </cols>
  <sheetData>
    <row r="1" spans="1:79" s="4" customFormat="1" ht="139.5" customHeight="1" x14ac:dyDescent="0.2">
      <c r="A1" s="246" t="s">
        <v>25</v>
      </c>
      <c r="B1" s="3" t="s">
        <v>0</v>
      </c>
      <c r="C1" s="3" t="s">
        <v>35</v>
      </c>
      <c r="D1" s="3" t="s">
        <v>73</v>
      </c>
      <c r="E1" s="3" t="s">
        <v>1</v>
      </c>
      <c r="F1" s="3" t="s">
        <v>107</v>
      </c>
      <c r="G1" s="144" t="s">
        <v>81</v>
      </c>
      <c r="H1" s="144" t="s">
        <v>82</v>
      </c>
      <c r="I1" s="32" t="s">
        <v>29</v>
      </c>
      <c r="J1" s="3" t="s">
        <v>2</v>
      </c>
      <c r="K1" s="3" t="s">
        <v>3</v>
      </c>
      <c r="L1" s="3" t="s">
        <v>4</v>
      </c>
      <c r="M1" s="41" t="s">
        <v>404</v>
      </c>
      <c r="N1" s="41" t="s">
        <v>120</v>
      </c>
      <c r="O1" s="216" t="s">
        <v>5</v>
      </c>
      <c r="P1" s="32"/>
      <c r="Q1" s="32"/>
      <c r="R1" s="3" t="s">
        <v>6</v>
      </c>
      <c r="S1" s="412" t="s">
        <v>405</v>
      </c>
      <c r="T1" s="32" t="s">
        <v>37</v>
      </c>
      <c r="U1" s="3" t="s">
        <v>406</v>
      </c>
      <c r="V1" s="3" t="s">
        <v>32</v>
      </c>
      <c r="W1" s="143" t="s">
        <v>78</v>
      </c>
      <c r="X1" s="4" t="s">
        <v>76</v>
      </c>
      <c r="Z1" s="371" t="s">
        <v>92</v>
      </c>
      <c r="AA1" s="371"/>
      <c r="AB1" s="371"/>
      <c r="AC1" s="371"/>
      <c r="AD1" s="371" t="s">
        <v>92</v>
      </c>
      <c r="AE1" s="186" t="s">
        <v>228</v>
      </c>
      <c r="AF1" s="93"/>
      <c r="AG1" s="93"/>
      <c r="AH1" s="371" t="s">
        <v>92</v>
      </c>
      <c r="AI1" s="186" t="s">
        <v>108</v>
      </c>
      <c r="AJ1" s="93"/>
      <c r="AK1" s="93"/>
      <c r="AL1" s="371" t="s">
        <v>92</v>
      </c>
      <c r="AM1" s="186" t="s">
        <v>229</v>
      </c>
      <c r="AN1" s="372"/>
      <c r="AO1" s="93"/>
      <c r="AP1" s="371" t="s">
        <v>92</v>
      </c>
      <c r="AQ1" s="373"/>
      <c r="AR1" s="186" t="s">
        <v>230</v>
      </c>
      <c r="AS1" s="372"/>
      <c r="AT1" s="93"/>
      <c r="AU1" s="371" t="s">
        <v>92</v>
      </c>
      <c r="AV1" s="186" t="s">
        <v>53</v>
      </c>
      <c r="AW1" s="372"/>
      <c r="AX1" s="93"/>
      <c r="AY1" s="371" t="s">
        <v>92</v>
      </c>
      <c r="AZ1" s="371" t="s">
        <v>92</v>
      </c>
      <c r="BA1" s="186" t="s">
        <v>224</v>
      </c>
      <c r="BB1" s="372"/>
      <c r="BC1" s="93"/>
      <c r="BD1" s="371" t="s">
        <v>92</v>
      </c>
      <c r="BE1" s="186" t="s">
        <v>215</v>
      </c>
      <c r="BF1" s="372"/>
      <c r="BG1" s="93"/>
      <c r="BH1" s="371" t="s">
        <v>92</v>
      </c>
      <c r="BI1" s="371" t="s">
        <v>92</v>
      </c>
      <c r="BJ1" s="186" t="s">
        <v>225</v>
      </c>
      <c r="BK1" s="372"/>
      <c r="BL1" s="93"/>
      <c r="BM1" s="371" t="s">
        <v>92</v>
      </c>
      <c r="BN1" s="371" t="s">
        <v>92</v>
      </c>
      <c r="BO1" s="186" t="s">
        <v>226</v>
      </c>
      <c r="BP1" s="372"/>
      <c r="BQ1" s="93"/>
      <c r="BR1" s="371" t="s">
        <v>92</v>
      </c>
      <c r="BS1" s="186" t="s">
        <v>227</v>
      </c>
      <c r="BT1" s="372"/>
      <c r="BU1" s="93"/>
      <c r="BV1" s="371" t="s">
        <v>92</v>
      </c>
      <c r="BW1" s="371" t="s">
        <v>92</v>
      </c>
      <c r="BX1" s="186" t="s">
        <v>349</v>
      </c>
      <c r="BY1" s="372"/>
      <c r="BZ1" s="93"/>
      <c r="CA1" s="371" t="s">
        <v>92</v>
      </c>
    </row>
    <row r="2" spans="1:79" s="10" customFormat="1" x14ac:dyDescent="0.2">
      <c r="A2" s="247"/>
      <c r="G2" s="28"/>
      <c r="H2" s="28"/>
      <c r="I2" s="187"/>
      <c r="M2" s="42"/>
      <c r="N2" s="42"/>
      <c r="O2" s="217"/>
      <c r="P2" s="28"/>
      <c r="Q2" s="28"/>
      <c r="S2" s="28"/>
      <c r="T2" s="28"/>
      <c r="Z2" s="374"/>
      <c r="AA2" s="374">
        <v>12</v>
      </c>
      <c r="AB2" s="374">
        <v>13</v>
      </c>
      <c r="AC2" s="374">
        <v>14</v>
      </c>
      <c r="AD2" s="374"/>
      <c r="AE2" s="258" t="s">
        <v>109</v>
      </c>
      <c r="AF2" s="258" t="s">
        <v>110</v>
      </c>
      <c r="AG2" s="258" t="s">
        <v>111</v>
      </c>
      <c r="AH2" s="374"/>
      <c r="AI2" s="258" t="s">
        <v>109</v>
      </c>
      <c r="AJ2" s="258" t="s">
        <v>110</v>
      </c>
      <c r="AK2" s="258" t="s">
        <v>111</v>
      </c>
      <c r="AL2" s="374"/>
      <c r="AM2" s="258" t="s">
        <v>109</v>
      </c>
      <c r="AN2" s="258" t="s">
        <v>110</v>
      </c>
      <c r="AO2" s="258" t="s">
        <v>111</v>
      </c>
      <c r="AP2" s="374"/>
      <c r="AQ2" s="258" t="s">
        <v>112</v>
      </c>
      <c r="AR2" s="258" t="s">
        <v>109</v>
      </c>
      <c r="AS2" s="258" t="s">
        <v>110</v>
      </c>
      <c r="AT2" s="258" t="s">
        <v>111</v>
      </c>
      <c r="AU2" s="374"/>
      <c r="AV2" s="258" t="s">
        <v>109</v>
      </c>
      <c r="AW2" s="258" t="s">
        <v>110</v>
      </c>
      <c r="AX2" s="258" t="s">
        <v>111</v>
      </c>
      <c r="AY2" s="374"/>
      <c r="AZ2" s="374"/>
      <c r="BA2" s="258" t="s">
        <v>109</v>
      </c>
      <c r="BB2" s="258" t="s">
        <v>110</v>
      </c>
      <c r="BC2" s="258" t="s">
        <v>111</v>
      </c>
      <c r="BD2" s="374"/>
      <c r="BE2" s="258" t="s">
        <v>109</v>
      </c>
      <c r="BF2" s="258" t="s">
        <v>110</v>
      </c>
      <c r="BG2" s="258" t="s">
        <v>111</v>
      </c>
      <c r="BH2" s="374"/>
      <c r="BI2" s="374"/>
      <c r="BJ2" s="258" t="s">
        <v>109</v>
      </c>
      <c r="BK2" s="258" t="s">
        <v>110</v>
      </c>
      <c r="BL2" s="258" t="s">
        <v>111</v>
      </c>
      <c r="BM2" s="374"/>
      <c r="BN2" s="374"/>
      <c r="BO2" s="258" t="s">
        <v>109</v>
      </c>
      <c r="BP2" s="258" t="s">
        <v>110</v>
      </c>
      <c r="BQ2" s="258" t="s">
        <v>111</v>
      </c>
      <c r="BR2" s="374"/>
      <c r="BS2" s="258" t="s">
        <v>109</v>
      </c>
      <c r="BT2" s="258" t="s">
        <v>110</v>
      </c>
      <c r="BU2" s="258" t="s">
        <v>111</v>
      </c>
      <c r="BV2" s="374"/>
      <c r="BW2" s="374"/>
      <c r="BX2" s="258" t="s">
        <v>109</v>
      </c>
      <c r="BY2" s="258" t="s">
        <v>110</v>
      </c>
      <c r="BZ2" s="258" t="s">
        <v>111</v>
      </c>
      <c r="CA2" s="374"/>
    </row>
    <row r="3" spans="1:79" s="10" customFormat="1" ht="23.25" x14ac:dyDescent="0.35">
      <c r="A3" s="247"/>
      <c r="G3" s="28"/>
      <c r="H3" s="28"/>
      <c r="I3" s="187"/>
      <c r="M3" s="42"/>
      <c r="N3" s="42"/>
      <c r="O3" s="217"/>
      <c r="P3" s="28"/>
      <c r="Q3" s="28"/>
      <c r="R3" s="357"/>
      <c r="S3" s="28"/>
      <c r="T3" s="28"/>
      <c r="Z3" s="375" t="s">
        <v>21</v>
      </c>
      <c r="AA3" s="375"/>
      <c r="AB3" s="375"/>
      <c r="AC3" s="375"/>
      <c r="AD3" s="375" t="s">
        <v>21</v>
      </c>
      <c r="AE3" s="261"/>
      <c r="AF3" s="261"/>
      <c r="AG3" s="356"/>
      <c r="AH3" s="375" t="s">
        <v>21</v>
      </c>
      <c r="AI3" s="376"/>
      <c r="AJ3" s="376"/>
      <c r="AK3" s="376"/>
      <c r="AL3" s="375" t="s">
        <v>21</v>
      </c>
      <c r="AM3" s="261"/>
      <c r="AN3" s="261"/>
      <c r="AO3" s="356"/>
      <c r="AP3" s="375" t="s">
        <v>21</v>
      </c>
      <c r="AQ3" s="260"/>
      <c r="AR3" s="261"/>
      <c r="AS3" s="261"/>
      <c r="AT3" s="260"/>
      <c r="AU3" s="375" t="s">
        <v>21</v>
      </c>
      <c r="AV3" s="261"/>
      <c r="AW3" s="261"/>
      <c r="AX3" s="261"/>
      <c r="AY3" s="375" t="s">
        <v>21</v>
      </c>
      <c r="AZ3" s="375" t="s">
        <v>21</v>
      </c>
      <c r="BA3" s="351"/>
      <c r="BB3" s="261"/>
      <c r="BC3" s="261"/>
      <c r="BD3" s="375" t="s">
        <v>21</v>
      </c>
      <c r="BE3" s="351"/>
      <c r="BF3" s="377"/>
      <c r="BG3" s="377"/>
      <c r="BH3" s="375" t="s">
        <v>21</v>
      </c>
      <c r="BI3" s="375" t="s">
        <v>21</v>
      </c>
      <c r="BJ3" s="261"/>
      <c r="BK3" s="261"/>
      <c r="BL3" s="263"/>
      <c r="BM3" s="375" t="s">
        <v>21</v>
      </c>
      <c r="BN3" s="375" t="s">
        <v>21</v>
      </c>
      <c r="BO3" s="261"/>
      <c r="BP3" s="351"/>
      <c r="BQ3" s="263"/>
      <c r="BR3" s="375" t="s">
        <v>21</v>
      </c>
      <c r="BS3" s="261"/>
      <c r="BT3" s="260"/>
      <c r="BU3" s="377"/>
      <c r="BV3" s="375" t="s">
        <v>21</v>
      </c>
      <c r="BW3" s="375" t="s">
        <v>21</v>
      </c>
      <c r="BX3" s="261"/>
      <c r="BY3" s="261"/>
      <c r="BZ3" s="351"/>
      <c r="CA3" s="375" t="s">
        <v>21</v>
      </c>
    </row>
    <row r="4" spans="1:79" s="256" customFormat="1" ht="21" thickBot="1" x14ac:dyDescent="0.25">
      <c r="A4" s="279">
        <v>1</v>
      </c>
      <c r="B4" s="268" t="s">
        <v>123</v>
      </c>
      <c r="C4" s="269" t="s">
        <v>122</v>
      </c>
      <c r="D4" s="270" t="s">
        <v>124</v>
      </c>
      <c r="E4" s="271" t="s">
        <v>125</v>
      </c>
      <c r="F4" s="272"/>
      <c r="G4" s="273" t="s">
        <v>126</v>
      </c>
      <c r="H4" s="273" t="s">
        <v>127</v>
      </c>
      <c r="I4" s="274" t="s">
        <v>128</v>
      </c>
      <c r="J4" s="271" t="s">
        <v>129</v>
      </c>
      <c r="K4" s="275">
        <v>0.54166666666666663</v>
      </c>
      <c r="L4" s="271" t="s">
        <v>130</v>
      </c>
      <c r="M4" s="271" t="s">
        <v>77</v>
      </c>
      <c r="N4" s="276"/>
      <c r="O4" s="269" t="s">
        <v>337</v>
      </c>
      <c r="P4" s="272"/>
      <c r="Q4" s="272"/>
      <c r="R4" s="277" t="s">
        <v>93</v>
      </c>
      <c r="S4" s="278">
        <v>58.38</v>
      </c>
      <c r="T4" s="278">
        <v>1.62</v>
      </c>
      <c r="U4" s="279"/>
      <c r="V4" s="280">
        <v>43105</v>
      </c>
      <c r="W4" s="274" t="s">
        <v>131</v>
      </c>
      <c r="X4" s="281" t="s">
        <v>76</v>
      </c>
      <c r="Y4" s="281"/>
      <c r="Z4" s="257"/>
      <c r="AA4" s="257"/>
      <c r="AB4" s="257"/>
      <c r="AC4" s="257"/>
      <c r="AD4" s="257"/>
      <c r="AE4" s="262"/>
      <c r="AF4" s="262"/>
      <c r="AG4" s="378"/>
      <c r="AH4" s="257"/>
      <c r="AI4" s="379"/>
      <c r="AJ4" s="379"/>
      <c r="AK4" s="379"/>
      <c r="AL4" s="257"/>
      <c r="AM4" s="380"/>
      <c r="AN4" s="262"/>
      <c r="AO4" s="378"/>
      <c r="AP4" s="257"/>
      <c r="AQ4" s="352"/>
      <c r="AR4" s="262"/>
      <c r="AS4" s="262"/>
      <c r="AT4" s="352"/>
      <c r="AU4" s="257"/>
      <c r="AV4" s="262"/>
      <c r="AW4" s="262"/>
      <c r="AX4" s="262"/>
      <c r="AY4" s="257"/>
      <c r="AZ4" s="257"/>
      <c r="BA4" s="353"/>
      <c r="BB4" s="262"/>
      <c r="BC4" s="262"/>
      <c r="BD4" s="257"/>
      <c r="BE4" s="353"/>
      <c r="BF4" s="379"/>
      <c r="BG4" s="379"/>
      <c r="BH4" s="257"/>
      <c r="BI4" s="257"/>
      <c r="BJ4" s="262"/>
      <c r="BK4" s="262"/>
      <c r="BL4" s="262"/>
      <c r="BM4" s="257"/>
      <c r="BN4" s="257"/>
      <c r="BO4" s="262"/>
      <c r="BP4" s="353"/>
      <c r="BQ4" s="262"/>
      <c r="BR4" s="257"/>
      <c r="BS4" s="262"/>
      <c r="BT4" s="352"/>
      <c r="BU4" s="379"/>
      <c r="BV4" s="257"/>
      <c r="BW4" s="257"/>
      <c r="BX4" s="262"/>
      <c r="BY4" s="262"/>
      <c r="BZ4" s="353"/>
      <c r="CA4" s="257"/>
    </row>
    <row r="5" spans="1:79" s="63" customFormat="1" ht="23.25" x14ac:dyDescent="0.35">
      <c r="A5" s="248"/>
      <c r="B5" s="130"/>
      <c r="C5" s="129"/>
      <c r="D5" s="129"/>
      <c r="E5" s="125"/>
      <c r="F5" s="131"/>
      <c r="G5" s="156"/>
      <c r="H5" s="156"/>
      <c r="I5" s="125"/>
      <c r="J5" s="125"/>
      <c r="K5" s="125"/>
      <c r="L5" s="125"/>
      <c r="M5" s="125"/>
      <c r="N5" s="125"/>
      <c r="O5" s="218"/>
      <c r="P5" s="134"/>
      <c r="Q5" s="134"/>
      <c r="R5" s="70"/>
      <c r="S5" s="94"/>
      <c r="T5" s="94"/>
      <c r="U5" s="115"/>
      <c r="V5" s="132"/>
      <c r="Z5" s="375" t="s">
        <v>9</v>
      </c>
      <c r="AA5" s="375"/>
      <c r="AB5" s="375"/>
      <c r="AC5" s="375" t="s">
        <v>314</v>
      </c>
      <c r="AD5" s="375" t="s">
        <v>9</v>
      </c>
      <c r="AE5" s="261"/>
      <c r="AF5" s="261"/>
      <c r="AG5" s="356"/>
      <c r="AH5" s="375" t="s">
        <v>9</v>
      </c>
      <c r="AI5" s="377"/>
      <c r="AJ5" s="377"/>
      <c r="AK5" s="381"/>
      <c r="AL5" s="375" t="s">
        <v>9</v>
      </c>
      <c r="AM5" s="340"/>
      <c r="AN5" s="261"/>
      <c r="AO5" s="356">
        <v>20</v>
      </c>
      <c r="AP5" s="375" t="s">
        <v>9</v>
      </c>
      <c r="AQ5" s="260"/>
      <c r="AR5" s="263"/>
      <c r="AS5" s="263"/>
      <c r="AT5" s="260">
        <v>10</v>
      </c>
      <c r="AU5" s="375" t="s">
        <v>9</v>
      </c>
      <c r="AV5" s="261"/>
      <c r="AW5" s="261"/>
      <c r="AX5" s="261"/>
      <c r="AY5" s="375" t="s">
        <v>9</v>
      </c>
      <c r="AZ5" s="375" t="s">
        <v>9</v>
      </c>
      <c r="BA5" s="351"/>
      <c r="BB5" s="261"/>
      <c r="BC5" s="261"/>
      <c r="BD5" s="375" t="s">
        <v>9</v>
      </c>
      <c r="BE5" s="351"/>
      <c r="BF5" s="377"/>
      <c r="BG5" s="377"/>
      <c r="BH5" s="375" t="s">
        <v>9</v>
      </c>
      <c r="BI5" s="375" t="s">
        <v>9</v>
      </c>
      <c r="BJ5" s="261"/>
      <c r="BK5" s="261"/>
      <c r="BL5" s="263"/>
      <c r="BM5" s="375" t="s">
        <v>9</v>
      </c>
      <c r="BN5" s="375" t="s">
        <v>9</v>
      </c>
      <c r="BO5" s="261"/>
      <c r="BP5" s="351"/>
      <c r="BQ5" s="263"/>
      <c r="BR5" s="375" t="s">
        <v>9</v>
      </c>
      <c r="BS5" s="261"/>
      <c r="BT5" s="260"/>
      <c r="BU5" s="377"/>
      <c r="BV5" s="375" t="s">
        <v>9</v>
      </c>
      <c r="BW5" s="375" t="s">
        <v>9</v>
      </c>
      <c r="BX5" s="261"/>
      <c r="BY5" s="261"/>
      <c r="BZ5" s="351"/>
      <c r="CA5" s="375" t="s">
        <v>9</v>
      </c>
    </row>
    <row r="6" spans="1:79" s="63" customFormat="1" ht="23.25" x14ac:dyDescent="0.35">
      <c r="A6" s="248"/>
      <c r="B6" s="125"/>
      <c r="E6" s="125"/>
      <c r="F6" s="125"/>
      <c r="G6" s="156"/>
      <c r="H6" s="156"/>
      <c r="I6" s="158"/>
      <c r="J6" s="166"/>
      <c r="M6" s="65"/>
      <c r="N6" s="65"/>
      <c r="O6" s="219"/>
      <c r="P6" s="173"/>
      <c r="Q6" s="173"/>
      <c r="S6" s="64"/>
      <c r="T6" s="64"/>
      <c r="Z6" s="375"/>
      <c r="AA6" s="375"/>
      <c r="AB6" s="375"/>
      <c r="AC6" s="375" t="s">
        <v>362</v>
      </c>
      <c r="AD6" s="375"/>
      <c r="AE6" s="261"/>
      <c r="AF6" s="261"/>
      <c r="AG6" s="356"/>
      <c r="AH6" s="375"/>
      <c r="AI6" s="377"/>
      <c r="AJ6" s="377"/>
      <c r="AK6" s="381"/>
      <c r="AL6" s="375"/>
      <c r="AM6" s="340"/>
      <c r="AN6" s="261"/>
      <c r="AO6" s="356"/>
      <c r="AP6" s="375"/>
      <c r="AQ6" s="260"/>
      <c r="AR6" s="263"/>
      <c r="AS6" s="263"/>
      <c r="AT6" s="260"/>
      <c r="AU6" s="375"/>
      <c r="AV6" s="261"/>
      <c r="AW6" s="261"/>
      <c r="AX6" s="261"/>
      <c r="AY6" s="375"/>
      <c r="AZ6" s="375"/>
      <c r="BA6" s="351"/>
      <c r="BB6" s="261"/>
      <c r="BC6" s="261"/>
      <c r="BD6" s="375"/>
      <c r="BE6" s="351"/>
      <c r="BF6" s="377"/>
      <c r="BG6" s="377"/>
      <c r="BH6" s="375"/>
      <c r="BI6" s="375"/>
      <c r="BJ6" s="261"/>
      <c r="BK6" s="261"/>
      <c r="BL6" s="263"/>
      <c r="BM6" s="375"/>
      <c r="BN6" s="375"/>
      <c r="BO6" s="261"/>
      <c r="BP6" s="351"/>
      <c r="BQ6" s="263"/>
      <c r="BR6" s="375"/>
      <c r="BS6" s="261"/>
      <c r="BT6" s="260"/>
      <c r="BU6" s="377"/>
      <c r="BV6" s="375"/>
      <c r="BW6" s="375"/>
      <c r="BX6" s="261"/>
      <c r="BY6" s="261"/>
      <c r="BZ6" s="351"/>
      <c r="CA6" s="375"/>
    </row>
    <row r="7" spans="1:79" s="63" customFormat="1" ht="23.25" x14ac:dyDescent="0.35">
      <c r="A7" s="249"/>
      <c r="B7" s="66"/>
      <c r="C7" s="66"/>
      <c r="D7" s="66"/>
      <c r="E7" s="66"/>
      <c r="F7" s="66"/>
      <c r="G7" s="148"/>
      <c r="H7" s="148"/>
      <c r="I7" s="159"/>
      <c r="J7" s="167"/>
      <c r="K7" s="66"/>
      <c r="L7" s="66"/>
      <c r="M7" s="68"/>
      <c r="N7" s="68"/>
      <c r="O7" s="220"/>
      <c r="P7" s="174"/>
      <c r="Q7" s="174"/>
      <c r="R7" s="66"/>
      <c r="S7" s="67"/>
      <c r="T7" s="67"/>
      <c r="U7" s="66"/>
      <c r="V7" s="66"/>
      <c r="W7" s="69"/>
      <c r="X7" s="69"/>
      <c r="Y7" s="69"/>
      <c r="Z7" s="375" t="s">
        <v>10</v>
      </c>
      <c r="AA7" s="375"/>
      <c r="AB7" s="375">
        <v>11</v>
      </c>
      <c r="AC7" s="375" t="s">
        <v>303</v>
      </c>
      <c r="AD7" s="375" t="s">
        <v>10</v>
      </c>
      <c r="AE7" s="382"/>
      <c r="AF7" s="261"/>
      <c r="AG7" s="383"/>
      <c r="AH7" s="375" t="s">
        <v>10</v>
      </c>
      <c r="AI7" s="377"/>
      <c r="AJ7" s="384"/>
      <c r="AK7" s="381"/>
      <c r="AL7" s="375" t="s">
        <v>10</v>
      </c>
      <c r="AM7" s="382"/>
      <c r="AN7" s="382"/>
      <c r="AO7" s="356" t="s">
        <v>167</v>
      </c>
      <c r="AP7" s="375" t="s">
        <v>10</v>
      </c>
      <c r="AQ7" s="260"/>
      <c r="AR7" s="263"/>
      <c r="AS7" s="263"/>
      <c r="AT7" s="260">
        <v>17</v>
      </c>
      <c r="AU7" s="375" t="s">
        <v>10</v>
      </c>
      <c r="AV7" s="261"/>
      <c r="AW7" s="385"/>
      <c r="AX7" s="261"/>
      <c r="AY7" s="375" t="s">
        <v>10</v>
      </c>
      <c r="AZ7" s="375" t="s">
        <v>10</v>
      </c>
      <c r="BA7" s="351"/>
      <c r="BB7" s="261"/>
      <c r="BC7" s="261"/>
      <c r="BD7" s="375" t="s">
        <v>10</v>
      </c>
      <c r="BE7" s="351"/>
      <c r="BF7" s="377"/>
      <c r="BG7" s="377"/>
      <c r="BH7" s="375" t="s">
        <v>10</v>
      </c>
      <c r="BI7" s="375" t="s">
        <v>10</v>
      </c>
      <c r="BJ7" s="261"/>
      <c r="BK7" s="261"/>
      <c r="BL7" s="263"/>
      <c r="BM7" s="375" t="s">
        <v>10</v>
      </c>
      <c r="BN7" s="375" t="s">
        <v>10</v>
      </c>
      <c r="BO7" s="261"/>
      <c r="BP7" s="351">
        <v>11</v>
      </c>
      <c r="BQ7" s="263"/>
      <c r="BR7" s="375" t="s">
        <v>10</v>
      </c>
      <c r="BS7" s="261"/>
      <c r="BT7" s="260">
        <v>14</v>
      </c>
      <c r="BU7" s="377"/>
      <c r="BV7" s="375" t="s">
        <v>10</v>
      </c>
      <c r="BW7" s="375" t="s">
        <v>10</v>
      </c>
      <c r="BX7" s="261"/>
      <c r="BY7" s="261"/>
      <c r="BZ7" s="351"/>
      <c r="CA7" s="375" t="s">
        <v>10</v>
      </c>
    </row>
    <row r="8" spans="1:79" s="248" customFormat="1" ht="108.75" thickBot="1" x14ac:dyDescent="0.25">
      <c r="A8" s="282">
        <v>2</v>
      </c>
      <c r="B8" s="268" t="s">
        <v>113</v>
      </c>
      <c r="C8" s="274" t="s">
        <v>133</v>
      </c>
      <c r="D8" s="283" t="s">
        <v>114</v>
      </c>
      <c r="E8" s="284" t="s">
        <v>115</v>
      </c>
      <c r="F8" s="272"/>
      <c r="G8" s="273" t="s">
        <v>132</v>
      </c>
      <c r="H8" s="273" t="s">
        <v>116</v>
      </c>
      <c r="I8" s="285" t="s">
        <v>153</v>
      </c>
      <c r="J8" s="271" t="s">
        <v>84</v>
      </c>
      <c r="K8" s="286" t="s">
        <v>117</v>
      </c>
      <c r="L8" s="269" t="s">
        <v>118</v>
      </c>
      <c r="M8" s="296" t="s">
        <v>156</v>
      </c>
      <c r="N8" s="276" t="s">
        <v>121</v>
      </c>
      <c r="O8" s="400" t="s">
        <v>351</v>
      </c>
      <c r="P8" s="272"/>
      <c r="Q8" s="272"/>
      <c r="R8" s="277" t="s">
        <v>379</v>
      </c>
      <c r="S8" s="278"/>
      <c r="T8" s="278"/>
      <c r="U8" s="279"/>
      <c r="V8" s="280">
        <v>43099</v>
      </c>
      <c r="W8" s="268" t="s">
        <v>119</v>
      </c>
      <c r="X8" s="281">
        <v>43099</v>
      </c>
      <c r="Y8" s="281"/>
      <c r="Z8" s="257"/>
      <c r="AA8" s="257"/>
      <c r="AB8" s="257"/>
      <c r="AC8" s="386">
        <v>15</v>
      </c>
      <c r="AD8" s="257"/>
      <c r="AE8" s="262"/>
      <c r="AF8" s="262"/>
      <c r="AG8" s="387"/>
      <c r="AH8" s="257"/>
      <c r="AI8" s="379"/>
      <c r="AJ8" s="379"/>
      <c r="AK8" s="388"/>
      <c r="AL8" s="257"/>
      <c r="AM8" s="262"/>
      <c r="AN8" s="262"/>
      <c r="AO8" s="387"/>
      <c r="AP8" s="257"/>
      <c r="AQ8" s="352"/>
      <c r="AR8" s="262"/>
      <c r="AS8" s="262"/>
      <c r="AT8" s="352"/>
      <c r="AU8" s="257"/>
      <c r="AV8" s="262"/>
      <c r="AW8" s="262"/>
      <c r="AX8" s="380"/>
      <c r="AY8" s="257"/>
      <c r="AZ8" s="257"/>
      <c r="BA8" s="353"/>
      <c r="BB8" s="262"/>
      <c r="BC8" s="262"/>
      <c r="BD8" s="257"/>
      <c r="BE8" s="353"/>
      <c r="BF8" s="379"/>
      <c r="BG8" s="379"/>
      <c r="BH8" s="257"/>
      <c r="BI8" s="257"/>
      <c r="BJ8" s="262"/>
      <c r="BK8" s="262"/>
      <c r="BL8" s="262"/>
      <c r="BM8" s="257"/>
      <c r="BN8" s="257"/>
      <c r="BO8" s="262"/>
      <c r="BP8" s="353"/>
      <c r="BQ8" s="262"/>
      <c r="BR8" s="257"/>
      <c r="BS8" s="262"/>
      <c r="BT8" s="352"/>
      <c r="BU8" s="379"/>
      <c r="BV8" s="257"/>
      <c r="BW8" s="257"/>
      <c r="BX8" s="262"/>
      <c r="BY8" s="262"/>
      <c r="BZ8" s="353">
        <v>15</v>
      </c>
      <c r="CA8" s="257"/>
    </row>
    <row r="9" spans="1:79" s="63" customFormat="1" ht="23.25" x14ac:dyDescent="0.35">
      <c r="A9" s="248"/>
      <c r="B9" s="134"/>
      <c r="C9" s="125"/>
      <c r="D9" s="135"/>
      <c r="E9" s="134"/>
      <c r="F9" s="134"/>
      <c r="G9" s="149"/>
      <c r="H9" s="149"/>
      <c r="I9" s="160"/>
      <c r="J9" s="125"/>
      <c r="K9" s="135"/>
      <c r="L9" s="135"/>
      <c r="M9" s="137"/>
      <c r="N9" s="137"/>
      <c r="O9" s="221"/>
      <c r="P9" s="136"/>
      <c r="Q9" s="136"/>
      <c r="R9" s="135"/>
      <c r="S9" s="71"/>
      <c r="T9" s="71"/>
      <c r="U9" s="70"/>
      <c r="V9" s="70"/>
      <c r="W9" s="75"/>
      <c r="X9" s="75"/>
      <c r="Y9" s="75"/>
      <c r="Z9" s="375" t="s">
        <v>11</v>
      </c>
      <c r="AA9" s="375"/>
      <c r="AB9" s="375"/>
      <c r="AC9" s="375" t="s">
        <v>369</v>
      </c>
      <c r="AD9" s="375" t="s">
        <v>11</v>
      </c>
      <c r="AE9" s="261"/>
      <c r="AF9" s="261"/>
      <c r="AG9" s="356">
        <v>12</v>
      </c>
      <c r="AH9" s="375" t="s">
        <v>11</v>
      </c>
      <c r="AI9" s="377"/>
      <c r="AJ9" s="377"/>
      <c r="AK9" s="381"/>
      <c r="AL9" s="375" t="s">
        <v>11</v>
      </c>
      <c r="AM9" s="382"/>
      <c r="AN9" s="261"/>
      <c r="AO9" s="356"/>
      <c r="AP9" s="375" t="s">
        <v>11</v>
      </c>
      <c r="AQ9" s="260"/>
      <c r="AR9" s="263"/>
      <c r="AS9" s="263"/>
      <c r="AT9" s="260">
        <v>24</v>
      </c>
      <c r="AU9" s="375" t="s">
        <v>11</v>
      </c>
      <c r="AV9" s="261"/>
      <c r="AW9" s="261"/>
      <c r="AX9" s="261"/>
      <c r="AY9" s="375" t="s">
        <v>11</v>
      </c>
      <c r="AZ9" s="375" t="s">
        <v>11</v>
      </c>
      <c r="BA9" s="351"/>
      <c r="BB9" s="261"/>
      <c r="BC9" s="261"/>
      <c r="BD9" s="375" t="s">
        <v>11</v>
      </c>
      <c r="BE9" s="351"/>
      <c r="BF9" s="377"/>
      <c r="BG9" s="377"/>
      <c r="BH9" s="375" t="s">
        <v>11</v>
      </c>
      <c r="BI9" s="375" t="s">
        <v>11</v>
      </c>
      <c r="BJ9" s="261"/>
      <c r="BK9" s="261"/>
      <c r="BL9" s="263"/>
      <c r="BM9" s="375" t="s">
        <v>11</v>
      </c>
      <c r="BN9" s="375" t="s">
        <v>11</v>
      </c>
      <c r="BO9" s="261"/>
      <c r="BP9" s="351"/>
      <c r="BQ9" s="263"/>
      <c r="BR9" s="375" t="s">
        <v>11</v>
      </c>
      <c r="BS9" s="261"/>
      <c r="BT9" s="260"/>
      <c r="BU9" s="377"/>
      <c r="BV9" s="375" t="s">
        <v>11</v>
      </c>
      <c r="BW9" s="375" t="s">
        <v>11</v>
      </c>
      <c r="BX9" s="261"/>
      <c r="BY9" s="261"/>
      <c r="BZ9" s="351"/>
      <c r="CA9" s="375" t="s">
        <v>11</v>
      </c>
    </row>
    <row r="10" spans="1:79" s="63" customFormat="1" ht="23.25" x14ac:dyDescent="0.35">
      <c r="A10" s="250"/>
      <c r="B10" s="76"/>
      <c r="C10" s="76"/>
      <c r="D10" s="76"/>
      <c r="E10" s="76"/>
      <c r="F10" s="76"/>
      <c r="G10" s="76"/>
      <c r="H10" s="76"/>
      <c r="I10" s="161"/>
      <c r="J10" s="168"/>
      <c r="K10" s="76"/>
      <c r="L10" s="76"/>
      <c r="M10" s="78"/>
      <c r="N10" s="78"/>
      <c r="O10" s="222"/>
      <c r="P10" s="175"/>
      <c r="Q10" s="175"/>
      <c r="R10" s="76"/>
      <c r="S10" s="77"/>
      <c r="T10" s="77"/>
      <c r="U10" s="76"/>
      <c r="V10" s="76"/>
      <c r="W10" s="79"/>
      <c r="X10" s="79"/>
      <c r="Y10" s="79"/>
      <c r="Z10" s="375"/>
      <c r="AA10" s="375"/>
      <c r="AB10" s="375"/>
      <c r="AC10" s="375">
        <v>7</v>
      </c>
      <c r="AD10" s="375"/>
      <c r="AE10" s="261"/>
      <c r="AF10" s="261"/>
      <c r="AG10" s="356"/>
      <c r="AH10" s="375"/>
      <c r="AI10" s="377"/>
      <c r="AJ10" s="377"/>
      <c r="AK10" s="381"/>
      <c r="AL10" s="375"/>
      <c r="AM10" s="382"/>
      <c r="AN10" s="261"/>
      <c r="AO10" s="389">
        <v>5</v>
      </c>
      <c r="AP10" s="375"/>
      <c r="AQ10" s="260"/>
      <c r="AR10" s="263"/>
      <c r="AS10" s="263"/>
      <c r="AT10" s="260"/>
      <c r="AU10" s="375"/>
      <c r="AV10" s="261"/>
      <c r="AW10" s="261"/>
      <c r="AX10" s="261"/>
      <c r="AY10" s="375"/>
      <c r="AZ10" s="375"/>
      <c r="BA10" s="351"/>
      <c r="BB10" s="261"/>
      <c r="BC10" s="261"/>
      <c r="BD10" s="375"/>
      <c r="BE10" s="351"/>
      <c r="BF10" s="377"/>
      <c r="BG10" s="377"/>
      <c r="BH10" s="375"/>
      <c r="BI10" s="375"/>
      <c r="BJ10" s="261"/>
      <c r="BK10" s="261"/>
      <c r="BL10" s="263"/>
      <c r="BM10" s="375"/>
      <c r="BN10" s="375"/>
      <c r="BO10" s="261"/>
      <c r="BP10" s="351"/>
      <c r="BQ10" s="263"/>
      <c r="BR10" s="375"/>
      <c r="BS10" s="261"/>
      <c r="BT10" s="260"/>
      <c r="BU10" s="377"/>
      <c r="BV10" s="375"/>
      <c r="BW10" s="375"/>
      <c r="BX10" s="261"/>
      <c r="BY10" s="261"/>
      <c r="BZ10" s="351">
        <v>9</v>
      </c>
      <c r="CA10" s="375"/>
    </row>
    <row r="11" spans="1:79" s="63" customFormat="1" ht="24" thickBot="1" x14ac:dyDescent="0.4">
      <c r="A11" s="282">
        <v>3</v>
      </c>
      <c r="B11" s="296"/>
      <c r="C11" s="295" t="s">
        <v>136</v>
      </c>
      <c r="D11" s="270"/>
      <c r="E11" s="296"/>
      <c r="F11" s="290"/>
      <c r="G11" s="297" t="s">
        <v>335</v>
      </c>
      <c r="H11" s="297"/>
      <c r="I11" s="309" t="s">
        <v>153</v>
      </c>
      <c r="J11" s="310" t="s">
        <v>137</v>
      </c>
      <c r="K11" s="311" t="s">
        <v>138</v>
      </c>
      <c r="L11" s="296" t="s">
        <v>139</v>
      </c>
      <c r="M11" s="304" t="s">
        <v>140</v>
      </c>
      <c r="N11" s="304"/>
      <c r="O11" s="282" t="s">
        <v>141</v>
      </c>
      <c r="P11" s="290"/>
      <c r="Q11" s="290"/>
      <c r="R11" s="312"/>
      <c r="S11" s="278"/>
      <c r="T11" s="278"/>
      <c r="U11" s="413"/>
      <c r="V11" s="313"/>
      <c r="W11" s="314"/>
      <c r="X11" s="282"/>
      <c r="Y11" s="282"/>
      <c r="Z11" s="375" t="s">
        <v>12</v>
      </c>
      <c r="AA11" s="375"/>
      <c r="AB11" s="375"/>
      <c r="AC11" s="375" t="s">
        <v>380</v>
      </c>
      <c r="AD11" s="375" t="s">
        <v>12</v>
      </c>
      <c r="AE11" s="261"/>
      <c r="AF11" s="261"/>
      <c r="AG11" s="356">
        <v>26</v>
      </c>
      <c r="AH11" s="375" t="s">
        <v>12</v>
      </c>
      <c r="AI11" s="377"/>
      <c r="AJ11" s="377"/>
      <c r="AK11" s="377"/>
      <c r="AL11" s="375" t="s">
        <v>12</v>
      </c>
      <c r="AM11" s="261"/>
      <c r="AN11" s="261"/>
      <c r="AO11" s="389"/>
      <c r="AP11" s="375" t="s">
        <v>12</v>
      </c>
      <c r="AQ11" s="260"/>
      <c r="AR11" s="263"/>
      <c r="AS11" s="263"/>
      <c r="AT11" s="260" t="s">
        <v>386</v>
      </c>
      <c r="AU11" s="375" t="s">
        <v>12</v>
      </c>
      <c r="AV11" s="261"/>
      <c r="AW11" s="261"/>
      <c r="AX11" s="261"/>
      <c r="AY11" s="375" t="s">
        <v>12</v>
      </c>
      <c r="AZ11" s="375" t="s">
        <v>12</v>
      </c>
      <c r="BA11" s="351"/>
      <c r="BB11" s="261"/>
      <c r="BC11" s="261"/>
      <c r="BD11" s="375" t="s">
        <v>12</v>
      </c>
      <c r="BE11" s="261"/>
      <c r="BF11" s="377"/>
      <c r="BG11" s="377"/>
      <c r="BH11" s="375" t="s">
        <v>12</v>
      </c>
      <c r="BI11" s="375" t="s">
        <v>12</v>
      </c>
      <c r="BJ11" s="261"/>
      <c r="BK11" s="261"/>
      <c r="BL11" s="263"/>
      <c r="BM11" s="375" t="s">
        <v>12</v>
      </c>
      <c r="BN11" s="375" t="s">
        <v>12</v>
      </c>
      <c r="BO11" s="261"/>
      <c r="BP11" s="351"/>
      <c r="BQ11" s="263"/>
      <c r="BR11" s="375" t="s">
        <v>12</v>
      </c>
      <c r="BS11" s="261"/>
      <c r="BT11" s="260"/>
      <c r="BU11" s="377"/>
      <c r="BV11" s="375" t="s">
        <v>12</v>
      </c>
      <c r="BW11" s="375" t="s">
        <v>12</v>
      </c>
      <c r="BX11" s="261"/>
      <c r="BY11" s="261"/>
      <c r="BZ11" s="351"/>
      <c r="CA11" s="375" t="s">
        <v>12</v>
      </c>
    </row>
    <row r="12" spans="1:79" s="69" customFormat="1" ht="23.25" x14ac:dyDescent="0.35">
      <c r="A12" s="248"/>
      <c r="B12" s="125"/>
      <c r="C12" s="125"/>
      <c r="D12" s="70"/>
      <c r="E12" s="125"/>
      <c r="F12" s="125"/>
      <c r="G12" s="142"/>
      <c r="H12" s="142"/>
      <c r="I12" s="157"/>
      <c r="J12" s="169"/>
      <c r="K12" s="116"/>
      <c r="L12" s="125"/>
      <c r="M12" s="125"/>
      <c r="N12" s="125"/>
      <c r="O12" s="223"/>
      <c r="P12" s="134"/>
      <c r="Q12" s="134"/>
      <c r="R12" s="70"/>
      <c r="S12" s="72"/>
      <c r="T12" s="72"/>
      <c r="U12" s="414"/>
      <c r="V12" s="73"/>
      <c r="W12" s="75"/>
      <c r="X12" s="75"/>
      <c r="Y12" s="75"/>
      <c r="Z12" s="390"/>
      <c r="AA12" s="390"/>
      <c r="AB12" s="390"/>
      <c r="AC12" s="390"/>
      <c r="AD12" s="390"/>
      <c r="AE12" s="339"/>
      <c r="AF12" s="339"/>
      <c r="AG12" s="355"/>
      <c r="AH12" s="390"/>
      <c r="AI12" s="391"/>
      <c r="AJ12" s="391"/>
      <c r="AK12" s="392"/>
      <c r="AL12" s="390"/>
      <c r="AM12" s="339"/>
      <c r="AN12" s="339"/>
      <c r="AO12" s="389"/>
      <c r="AP12" s="390"/>
      <c r="AQ12" s="393"/>
      <c r="AR12" s="264"/>
      <c r="AS12" s="264"/>
      <c r="AT12" s="259"/>
      <c r="AU12" s="390"/>
      <c r="AV12" s="339"/>
      <c r="AW12" s="339"/>
      <c r="AX12" s="340"/>
      <c r="AY12" s="390"/>
      <c r="AZ12" s="390"/>
      <c r="BA12" s="264"/>
      <c r="BB12" s="394"/>
      <c r="BC12" s="339"/>
      <c r="BD12" s="390"/>
      <c r="BE12" s="339"/>
      <c r="BF12" s="395"/>
      <c r="BG12" s="395"/>
      <c r="BH12" s="390"/>
      <c r="BI12" s="390"/>
      <c r="BJ12" s="339"/>
      <c r="BK12" s="394"/>
      <c r="BL12" s="263"/>
      <c r="BM12" s="390"/>
      <c r="BN12" s="390"/>
      <c r="BO12" s="339"/>
      <c r="BP12" s="396"/>
      <c r="BQ12" s="263"/>
      <c r="BR12" s="390"/>
      <c r="BS12" s="339"/>
      <c r="BT12" s="397"/>
      <c r="BU12" s="395"/>
      <c r="BV12" s="390"/>
      <c r="BW12" s="390"/>
      <c r="BX12" s="339"/>
      <c r="BY12" s="394"/>
      <c r="BZ12" s="351"/>
      <c r="CA12" s="390"/>
    </row>
    <row r="13" spans="1:79" s="75" customFormat="1" ht="23.25" x14ac:dyDescent="0.35">
      <c r="A13" s="251"/>
      <c r="B13" s="6"/>
      <c r="C13" s="6"/>
      <c r="D13" s="6"/>
      <c r="E13" s="6"/>
      <c r="F13" s="6"/>
      <c r="G13" s="182"/>
      <c r="H13" s="182"/>
      <c r="I13" s="162"/>
      <c r="J13" s="170"/>
      <c r="K13" s="6"/>
      <c r="L13" s="6"/>
      <c r="M13" s="45"/>
      <c r="N13" s="45"/>
      <c r="O13" s="224"/>
      <c r="P13" s="176"/>
      <c r="Q13" s="176"/>
      <c r="R13" s="6"/>
      <c r="S13" s="33"/>
      <c r="T13" s="33"/>
      <c r="U13" s="45"/>
      <c r="V13" s="6"/>
      <c r="W13" s="7"/>
      <c r="X13" s="7"/>
      <c r="Y13" s="7"/>
      <c r="Z13" s="375" t="s">
        <v>13</v>
      </c>
      <c r="AA13" s="375"/>
      <c r="AB13" s="375">
        <v>1</v>
      </c>
      <c r="AC13" s="375"/>
      <c r="AD13" s="375" t="s">
        <v>13</v>
      </c>
      <c r="AE13" s="340"/>
      <c r="AF13" s="340"/>
      <c r="AG13" s="355">
        <v>27</v>
      </c>
      <c r="AH13" s="375" t="s">
        <v>13</v>
      </c>
      <c r="AI13" s="392"/>
      <c r="AJ13" s="392"/>
      <c r="AK13" s="392"/>
      <c r="AL13" s="375" t="s">
        <v>13</v>
      </c>
      <c r="AM13" s="340"/>
      <c r="AN13" s="340"/>
      <c r="AO13" s="398"/>
      <c r="AP13" s="375" t="s">
        <v>13</v>
      </c>
      <c r="AQ13" s="259"/>
      <c r="AR13" s="265"/>
      <c r="AS13" s="265"/>
      <c r="AT13" s="259"/>
      <c r="AU13" s="375" t="s">
        <v>13</v>
      </c>
      <c r="AV13" s="340"/>
      <c r="AW13" s="340"/>
      <c r="AX13" s="340"/>
      <c r="AY13" s="375" t="s">
        <v>13</v>
      </c>
      <c r="AZ13" s="375" t="s">
        <v>13</v>
      </c>
      <c r="BA13" s="265"/>
      <c r="BB13" s="341"/>
      <c r="BC13" s="340"/>
      <c r="BD13" s="375" t="s">
        <v>13</v>
      </c>
      <c r="BE13" s="340"/>
      <c r="BF13" s="399"/>
      <c r="BG13" s="399"/>
      <c r="BH13" s="375" t="s">
        <v>13</v>
      </c>
      <c r="BI13" s="375" t="s">
        <v>13</v>
      </c>
      <c r="BJ13" s="340"/>
      <c r="BK13" s="341"/>
      <c r="BL13" s="263"/>
      <c r="BM13" s="375" t="s">
        <v>13</v>
      </c>
      <c r="BN13" s="375" t="s">
        <v>13</v>
      </c>
      <c r="BO13" s="340"/>
      <c r="BP13" s="351" t="s">
        <v>270</v>
      </c>
      <c r="BQ13" s="263"/>
      <c r="BR13" s="375" t="s">
        <v>13</v>
      </c>
      <c r="BS13" s="340"/>
      <c r="BT13" s="260"/>
      <c r="BU13" s="399"/>
      <c r="BV13" s="375" t="s">
        <v>13</v>
      </c>
      <c r="BW13" s="375" t="s">
        <v>13</v>
      </c>
      <c r="BX13" s="340"/>
      <c r="BY13" s="341"/>
      <c r="BZ13" s="351"/>
      <c r="CA13" s="375" t="s">
        <v>13</v>
      </c>
    </row>
    <row r="14" spans="1:79" s="75" customFormat="1" ht="24" thickBot="1" x14ac:dyDescent="0.4">
      <c r="A14" s="287">
        <v>4</v>
      </c>
      <c r="B14" s="296"/>
      <c r="C14" s="282" t="s">
        <v>142</v>
      </c>
      <c r="D14" s="270"/>
      <c r="E14" s="296" t="s">
        <v>258</v>
      </c>
      <c r="F14" s="282"/>
      <c r="G14" s="297" t="s">
        <v>258</v>
      </c>
      <c r="H14" s="308"/>
      <c r="I14" s="309"/>
      <c r="J14" s="310"/>
      <c r="K14" s="311"/>
      <c r="L14" s="296"/>
      <c r="M14" s="282" t="s">
        <v>140</v>
      </c>
      <c r="N14" s="282"/>
      <c r="O14" s="282" t="s">
        <v>141</v>
      </c>
      <c r="P14" s="282"/>
      <c r="Q14" s="282"/>
      <c r="R14" s="282"/>
      <c r="S14" s="282"/>
      <c r="T14" s="282"/>
      <c r="U14" s="415"/>
      <c r="V14" s="282"/>
      <c r="W14" s="282"/>
      <c r="X14" s="282"/>
      <c r="Y14" s="282"/>
      <c r="Z14" s="375"/>
      <c r="AA14" s="375"/>
      <c r="AB14" s="375"/>
      <c r="AC14" s="375">
        <v>23</v>
      </c>
      <c r="AD14" s="375"/>
      <c r="AE14" s="340"/>
      <c r="AF14" s="340"/>
      <c r="AG14" s="355"/>
      <c r="AH14" s="375"/>
      <c r="AI14" s="392"/>
      <c r="AJ14" s="392"/>
      <c r="AK14" s="392"/>
      <c r="AL14" s="375"/>
      <c r="AM14" s="340"/>
      <c r="AN14" s="340"/>
      <c r="AO14" s="389" t="s">
        <v>362</v>
      </c>
      <c r="AP14" s="375"/>
      <c r="AQ14" s="259"/>
      <c r="AR14" s="265"/>
      <c r="AS14" s="265"/>
      <c r="AT14" s="259"/>
      <c r="AU14" s="375"/>
      <c r="AV14" s="340"/>
      <c r="AW14" s="340"/>
      <c r="AX14" s="340"/>
      <c r="AY14" s="375"/>
      <c r="AZ14" s="375"/>
      <c r="BA14" s="265"/>
      <c r="BB14" s="341"/>
      <c r="BC14" s="340"/>
      <c r="BD14" s="375"/>
      <c r="BE14" s="340"/>
      <c r="BF14" s="399"/>
      <c r="BG14" s="399"/>
      <c r="BH14" s="375"/>
      <c r="BI14" s="375"/>
      <c r="BJ14" s="340"/>
      <c r="BK14" s="341"/>
      <c r="BL14" s="263"/>
      <c r="BM14" s="375"/>
      <c r="BN14" s="375"/>
      <c r="BO14" s="340"/>
      <c r="BP14" s="351"/>
      <c r="BQ14" s="263"/>
      <c r="BR14" s="375"/>
      <c r="BS14" s="340"/>
      <c r="BT14" s="260"/>
      <c r="BU14" s="399"/>
      <c r="BV14" s="375"/>
      <c r="BW14" s="375"/>
      <c r="BX14" s="340"/>
      <c r="BY14" s="341"/>
      <c r="BZ14" s="351">
        <v>23</v>
      </c>
      <c r="CA14" s="375"/>
    </row>
    <row r="15" spans="1:79" s="75" customFormat="1" ht="23.25" x14ac:dyDescent="0.35">
      <c r="A15" s="247"/>
      <c r="B15" s="125"/>
      <c r="G15" s="151"/>
      <c r="H15" s="151"/>
      <c r="I15" s="158"/>
      <c r="J15" s="166"/>
      <c r="L15" s="125"/>
      <c r="O15" s="219"/>
      <c r="P15" s="166"/>
      <c r="Q15" s="166"/>
      <c r="U15" s="416"/>
      <c r="Z15" s="375" t="s">
        <v>14</v>
      </c>
      <c r="AA15" s="375"/>
      <c r="AB15" s="375"/>
      <c r="AC15" s="375" t="s">
        <v>194</v>
      </c>
      <c r="AD15" s="375">
        <v>2</v>
      </c>
      <c r="AE15" s="340"/>
      <c r="AF15" s="340"/>
      <c r="AG15" s="355">
        <v>19</v>
      </c>
      <c r="AH15" s="375" t="s">
        <v>14</v>
      </c>
      <c r="AI15" s="340"/>
      <c r="AJ15" s="340"/>
      <c r="AK15" s="340"/>
      <c r="AL15" s="375" t="s">
        <v>14</v>
      </c>
      <c r="AM15" s="340"/>
      <c r="AN15" s="340"/>
      <c r="AO15" s="355"/>
      <c r="AP15" s="375" t="s">
        <v>14</v>
      </c>
      <c r="AQ15" s="259"/>
      <c r="AR15" s="266"/>
      <c r="AS15" s="265"/>
      <c r="AT15" s="259"/>
      <c r="AU15" s="375" t="s">
        <v>14</v>
      </c>
      <c r="AV15" s="340"/>
      <c r="AW15" s="340"/>
      <c r="AX15" s="340"/>
      <c r="AY15" s="375" t="s">
        <v>14</v>
      </c>
      <c r="AZ15" s="375" t="s">
        <v>14</v>
      </c>
      <c r="BA15" s="265"/>
      <c r="BB15" s="341"/>
      <c r="BC15" s="340"/>
      <c r="BD15" s="375" t="s">
        <v>14</v>
      </c>
      <c r="BE15" s="340"/>
      <c r="BF15" s="399"/>
      <c r="BG15" s="399"/>
      <c r="BH15" s="375" t="s">
        <v>14</v>
      </c>
      <c r="BI15" s="375" t="s">
        <v>14</v>
      </c>
      <c r="BJ15" s="340"/>
      <c r="BK15" s="341"/>
      <c r="BL15" s="263"/>
      <c r="BM15" s="375" t="s">
        <v>14</v>
      </c>
      <c r="BN15" s="375" t="s">
        <v>14</v>
      </c>
      <c r="BO15" s="340"/>
      <c r="BP15" s="351"/>
      <c r="BQ15" s="263"/>
      <c r="BR15" s="375" t="s">
        <v>14</v>
      </c>
      <c r="BS15" s="340"/>
      <c r="BT15" s="399"/>
      <c r="BU15" s="399"/>
      <c r="BV15" s="375" t="s">
        <v>14</v>
      </c>
      <c r="BW15" s="375" t="s">
        <v>14</v>
      </c>
      <c r="BX15" s="340"/>
      <c r="BY15" s="341"/>
      <c r="BZ15" s="351"/>
      <c r="CA15" s="375" t="s">
        <v>14</v>
      </c>
    </row>
    <row r="16" spans="1:79" s="75" customFormat="1" ht="23.25" x14ac:dyDescent="0.35">
      <c r="A16" s="251"/>
      <c r="B16" s="6"/>
      <c r="C16" s="6"/>
      <c r="D16" s="6"/>
      <c r="E16" s="6"/>
      <c r="F16" s="6"/>
      <c r="G16" s="150"/>
      <c r="H16" s="150"/>
      <c r="I16" s="162"/>
      <c r="J16" s="170"/>
      <c r="K16" s="6"/>
      <c r="L16" s="6"/>
      <c r="M16" s="45"/>
      <c r="N16" s="45"/>
      <c r="O16" s="224"/>
      <c r="P16" s="176"/>
      <c r="Q16" s="176"/>
      <c r="R16" s="6"/>
      <c r="S16" s="33"/>
      <c r="T16" s="33"/>
      <c r="U16" s="45"/>
      <c r="V16" s="6"/>
      <c r="W16" s="7"/>
      <c r="X16" s="7"/>
      <c r="Y16" s="7"/>
      <c r="Z16" s="375"/>
      <c r="AA16" s="375"/>
      <c r="AB16" s="375"/>
      <c r="AC16" s="375"/>
      <c r="AD16" s="375"/>
      <c r="AE16" s="340"/>
      <c r="AF16" s="340"/>
      <c r="AG16" s="355"/>
      <c r="AH16" s="375"/>
      <c r="AI16" s="340"/>
      <c r="AJ16" s="340"/>
      <c r="AK16" s="340"/>
      <c r="AL16" s="375"/>
      <c r="AM16" s="340"/>
      <c r="AN16" s="340"/>
      <c r="AO16" s="355"/>
      <c r="AP16" s="375"/>
      <c r="AQ16" s="259"/>
      <c r="AR16" s="265"/>
      <c r="AS16" s="265"/>
      <c r="AT16" s="259"/>
      <c r="AU16" s="375"/>
      <c r="AV16" s="340"/>
      <c r="AW16" s="340"/>
      <c r="AX16" s="340"/>
      <c r="AY16" s="375"/>
      <c r="AZ16" s="375"/>
      <c r="BA16" s="265"/>
      <c r="BB16" s="341"/>
      <c r="BC16" s="340"/>
      <c r="BD16" s="375"/>
      <c r="BE16" s="340"/>
      <c r="BF16" s="399"/>
      <c r="BG16" s="399"/>
      <c r="BH16" s="375"/>
      <c r="BI16" s="375"/>
      <c r="BJ16" s="340"/>
      <c r="BK16" s="341"/>
      <c r="BL16" s="263"/>
      <c r="BM16" s="375"/>
      <c r="BN16" s="375"/>
      <c r="BO16" s="340"/>
      <c r="BP16" s="351"/>
      <c r="BQ16" s="263"/>
      <c r="BR16" s="375"/>
      <c r="BS16" s="340"/>
      <c r="BT16" s="399"/>
      <c r="BU16" s="399"/>
      <c r="BV16" s="375"/>
      <c r="BW16" s="375"/>
      <c r="BX16" s="340"/>
      <c r="BY16" s="341"/>
      <c r="BZ16" s="263"/>
      <c r="CA16" s="375"/>
    </row>
    <row r="17" spans="1:79" s="75" customFormat="1" ht="24" thickBot="1" x14ac:dyDescent="0.4">
      <c r="A17" s="288">
        <v>5</v>
      </c>
      <c r="B17" s="295" t="s">
        <v>149</v>
      </c>
      <c r="C17" s="289" t="s">
        <v>150</v>
      </c>
      <c r="D17" s="270" t="s">
        <v>147</v>
      </c>
      <c r="E17" s="296" t="s">
        <v>146</v>
      </c>
      <c r="F17" s="290"/>
      <c r="G17" s="308" t="s">
        <v>151</v>
      </c>
      <c r="H17" s="296" t="s">
        <v>152</v>
      </c>
      <c r="I17" s="295" t="s">
        <v>153</v>
      </c>
      <c r="J17" s="296" t="s">
        <v>154</v>
      </c>
      <c r="K17" s="305">
        <v>0.47916666666666669</v>
      </c>
      <c r="L17" s="289" t="s">
        <v>148</v>
      </c>
      <c r="M17" s="296" t="s">
        <v>156</v>
      </c>
      <c r="N17" s="296" t="s">
        <v>155</v>
      </c>
      <c r="O17" s="295" t="s">
        <v>158</v>
      </c>
      <c r="P17" s="290"/>
      <c r="Q17" s="290"/>
      <c r="R17" s="282" t="s">
        <v>55</v>
      </c>
      <c r="T17" s="278"/>
      <c r="U17" s="417">
        <v>60</v>
      </c>
      <c r="V17" s="282"/>
      <c r="W17" s="295" t="s">
        <v>157</v>
      </c>
      <c r="X17" s="282" t="s">
        <v>414</v>
      </c>
      <c r="Y17" s="282"/>
      <c r="Z17" s="375" t="s">
        <v>15</v>
      </c>
      <c r="AA17" s="375"/>
      <c r="AB17" s="375"/>
      <c r="AC17" s="375" t="s">
        <v>399</v>
      </c>
      <c r="AD17" s="375" t="s">
        <v>15</v>
      </c>
      <c r="AE17" s="340"/>
      <c r="AF17" s="340"/>
      <c r="AG17" s="355" t="s">
        <v>350</v>
      </c>
      <c r="AH17" s="375" t="s">
        <v>15</v>
      </c>
      <c r="AI17" s="340"/>
      <c r="AJ17" s="340"/>
      <c r="AK17" s="340"/>
      <c r="AL17" s="375" t="s">
        <v>15</v>
      </c>
      <c r="AM17" s="340"/>
      <c r="AN17" s="340"/>
      <c r="AO17" s="355"/>
      <c r="AP17" s="375" t="s">
        <v>15</v>
      </c>
      <c r="AQ17" s="259"/>
      <c r="AR17" s="265"/>
      <c r="AS17" s="265"/>
      <c r="AT17" s="259"/>
      <c r="AU17" s="375" t="s">
        <v>15</v>
      </c>
      <c r="AV17" s="340"/>
      <c r="AW17" s="340"/>
      <c r="AX17" s="340"/>
      <c r="AY17" s="375" t="s">
        <v>15</v>
      </c>
      <c r="AZ17" s="375" t="s">
        <v>15</v>
      </c>
      <c r="BA17" s="354"/>
      <c r="BB17" s="341"/>
      <c r="BC17" s="340"/>
      <c r="BD17" s="375" t="s">
        <v>15</v>
      </c>
      <c r="BE17" s="340"/>
      <c r="BF17" s="399"/>
      <c r="BG17" s="399"/>
      <c r="BH17" s="375" t="s">
        <v>15</v>
      </c>
      <c r="BI17" s="375" t="s">
        <v>15</v>
      </c>
      <c r="BJ17" s="340"/>
      <c r="BK17" s="341"/>
      <c r="BL17" s="263"/>
      <c r="BM17" s="375" t="s">
        <v>15</v>
      </c>
      <c r="BN17" s="375" t="s">
        <v>15</v>
      </c>
      <c r="BO17" s="340"/>
      <c r="BP17" s="351"/>
      <c r="BQ17" s="263"/>
      <c r="BR17" s="375" t="s">
        <v>15</v>
      </c>
      <c r="BS17" s="340"/>
      <c r="BT17" s="399"/>
      <c r="BU17" s="399"/>
      <c r="BV17" s="375" t="s">
        <v>15</v>
      </c>
      <c r="BW17" s="375" t="s">
        <v>15</v>
      </c>
      <c r="BX17" s="340"/>
      <c r="BY17" s="341"/>
      <c r="BZ17" s="263"/>
      <c r="CA17" s="375" t="s">
        <v>15</v>
      </c>
    </row>
    <row r="18" spans="1:79" s="75" customFormat="1" ht="23.25" x14ac:dyDescent="0.35">
      <c r="A18" s="247"/>
      <c r="B18" s="125"/>
      <c r="C18" s="125"/>
      <c r="E18" s="125"/>
      <c r="F18" s="125"/>
      <c r="G18" s="151"/>
      <c r="H18" s="125"/>
      <c r="I18" s="125"/>
      <c r="J18" s="125"/>
      <c r="K18" s="125"/>
      <c r="M18" s="125"/>
      <c r="N18" s="125"/>
      <c r="O18" s="125"/>
      <c r="P18" s="134"/>
      <c r="Q18" s="134"/>
      <c r="U18" s="416"/>
      <c r="Z18" s="375"/>
      <c r="AA18" s="375"/>
      <c r="AB18" s="375"/>
      <c r="AC18" s="375">
        <v>22</v>
      </c>
      <c r="AD18" s="375"/>
      <c r="AE18" s="340"/>
      <c r="AF18" s="340"/>
      <c r="AG18" s="355">
        <v>22</v>
      </c>
      <c r="AH18" s="375"/>
      <c r="AI18" s="340"/>
      <c r="AJ18" s="340"/>
      <c r="AK18" s="340"/>
      <c r="AL18" s="375"/>
      <c r="AM18" s="340"/>
      <c r="AN18" s="340"/>
      <c r="AO18" s="355"/>
      <c r="AP18" s="375"/>
      <c r="AQ18" s="259"/>
      <c r="AR18" s="265"/>
      <c r="AS18" s="265"/>
      <c r="AT18" s="259"/>
      <c r="AU18" s="375"/>
      <c r="AV18" s="340"/>
      <c r="AW18" s="340"/>
      <c r="AX18" s="340"/>
      <c r="AY18" s="375"/>
      <c r="AZ18" s="375"/>
      <c r="BA18" s="354"/>
      <c r="BB18" s="341"/>
      <c r="BC18" s="340"/>
      <c r="BD18" s="375"/>
      <c r="BE18" s="340"/>
      <c r="BF18" s="399"/>
      <c r="BG18" s="399"/>
      <c r="BH18" s="375"/>
      <c r="BI18" s="375"/>
      <c r="BJ18" s="340"/>
      <c r="BK18" s="341"/>
      <c r="BL18" s="263"/>
      <c r="BM18" s="375"/>
      <c r="BN18" s="375"/>
      <c r="BO18" s="340"/>
      <c r="BP18" s="351"/>
      <c r="BQ18" s="263"/>
      <c r="BR18" s="375"/>
      <c r="BS18" s="340"/>
      <c r="BT18" s="399"/>
      <c r="BU18" s="399"/>
      <c r="BV18" s="375"/>
      <c r="BW18" s="375"/>
      <c r="BX18" s="340"/>
      <c r="BY18" s="341"/>
      <c r="BZ18" s="263"/>
      <c r="CA18" s="375"/>
    </row>
    <row r="19" spans="1:79" s="75" customFormat="1" ht="23.25" x14ac:dyDescent="0.35">
      <c r="A19" s="251"/>
      <c r="B19" s="7"/>
      <c r="C19" s="7"/>
      <c r="D19" s="7"/>
      <c r="E19" s="7"/>
      <c r="F19" s="7"/>
      <c r="G19" s="152"/>
      <c r="H19" s="152"/>
      <c r="I19" s="163"/>
      <c r="J19" s="171"/>
      <c r="K19" s="7"/>
      <c r="L19" s="7"/>
      <c r="M19" s="47"/>
      <c r="N19" s="47"/>
      <c r="O19" s="225"/>
      <c r="P19" s="177"/>
      <c r="Q19" s="177"/>
      <c r="R19" s="7"/>
      <c r="S19" s="35"/>
      <c r="T19" s="35"/>
      <c r="U19" s="47"/>
      <c r="V19" s="7"/>
      <c r="W19" s="7"/>
      <c r="X19" s="7"/>
      <c r="Y19" s="7"/>
      <c r="Z19" s="375" t="s">
        <v>16</v>
      </c>
      <c r="AA19" s="375"/>
      <c r="AB19" s="375"/>
      <c r="AC19" s="375"/>
      <c r="AD19" s="375" t="s">
        <v>16</v>
      </c>
      <c r="AE19" s="340"/>
      <c r="AF19" s="340"/>
      <c r="AG19" s="355"/>
      <c r="AH19" s="375" t="s">
        <v>16</v>
      </c>
      <c r="AI19" s="340"/>
      <c r="AJ19" s="340"/>
      <c r="AK19" s="340"/>
      <c r="AL19" s="375" t="s">
        <v>16</v>
      </c>
      <c r="AM19" s="340"/>
      <c r="AN19" s="340"/>
      <c r="AO19" s="355"/>
      <c r="AP19" s="375" t="s">
        <v>16</v>
      </c>
      <c r="AQ19" s="259"/>
      <c r="AR19" s="265"/>
      <c r="AS19" s="265"/>
      <c r="AT19" s="259"/>
      <c r="AU19" s="375" t="s">
        <v>16</v>
      </c>
      <c r="AV19" s="340"/>
      <c r="AW19" s="340"/>
      <c r="AX19" s="340"/>
      <c r="AY19" s="375" t="s">
        <v>16</v>
      </c>
      <c r="AZ19" s="375" t="s">
        <v>16</v>
      </c>
      <c r="BA19" s="354"/>
      <c r="BB19" s="341"/>
      <c r="BC19" s="340"/>
      <c r="BD19" s="375" t="s">
        <v>16</v>
      </c>
      <c r="BE19" s="340"/>
      <c r="BF19" s="399"/>
      <c r="BG19" s="399"/>
      <c r="BH19" s="375" t="s">
        <v>16</v>
      </c>
      <c r="BI19" s="375" t="s">
        <v>16</v>
      </c>
      <c r="BJ19" s="340"/>
      <c r="BK19" s="341"/>
      <c r="BL19" s="263"/>
      <c r="BM19" s="375" t="s">
        <v>16</v>
      </c>
      <c r="BN19" s="375" t="s">
        <v>16</v>
      </c>
      <c r="BO19" s="340"/>
      <c r="BP19" s="351"/>
      <c r="BQ19" s="263"/>
      <c r="BR19" s="375" t="s">
        <v>16</v>
      </c>
      <c r="BS19" s="340"/>
      <c r="BT19" s="399"/>
      <c r="BU19" s="399"/>
      <c r="BV19" s="375" t="s">
        <v>16</v>
      </c>
      <c r="BW19" s="375" t="s">
        <v>16</v>
      </c>
      <c r="BX19" s="340"/>
      <c r="BY19" s="341"/>
      <c r="BZ19" s="263"/>
      <c r="CA19" s="375" t="s">
        <v>16</v>
      </c>
    </row>
    <row r="20" spans="1:79" s="75" customFormat="1" ht="24" thickBot="1" x14ac:dyDescent="0.4">
      <c r="A20" s="288">
        <v>6</v>
      </c>
      <c r="B20" s="295" t="s">
        <v>135</v>
      </c>
      <c r="C20" s="296" t="s">
        <v>161</v>
      </c>
      <c r="D20" s="270" t="s">
        <v>160</v>
      </c>
      <c r="E20" s="296" t="s">
        <v>159</v>
      </c>
      <c r="F20" s="290"/>
      <c r="G20" s="299" t="s">
        <v>162</v>
      </c>
      <c r="H20" s="289" t="s">
        <v>163</v>
      </c>
      <c r="I20" s="295" t="s">
        <v>153</v>
      </c>
      <c r="J20" s="296" t="s">
        <v>164</v>
      </c>
      <c r="K20" s="305">
        <v>0.41666666666666669</v>
      </c>
      <c r="L20" s="289" t="s">
        <v>139</v>
      </c>
      <c r="M20" s="296" t="s">
        <v>156</v>
      </c>
      <c r="N20" s="296" t="s">
        <v>165</v>
      </c>
      <c r="O20" s="306" t="s">
        <v>166</v>
      </c>
      <c r="P20" s="297"/>
      <c r="Q20" s="297"/>
      <c r="R20" s="300" t="s">
        <v>55</v>
      </c>
      <c r="S20" s="278"/>
      <c r="T20" s="278"/>
      <c r="U20" s="417">
        <v>60</v>
      </c>
      <c r="V20" s="302"/>
      <c r="W20" s="295" t="s">
        <v>159</v>
      </c>
      <c r="X20" s="307"/>
      <c r="Y20" s="307"/>
      <c r="Z20" s="375"/>
      <c r="AA20" s="375"/>
      <c r="AB20" s="375"/>
      <c r="AC20" s="375"/>
      <c r="AD20" s="375"/>
      <c r="AE20" s="340"/>
      <c r="AF20" s="340"/>
      <c r="AG20" s="355"/>
      <c r="AH20" s="375"/>
      <c r="AI20" s="340"/>
      <c r="AJ20" s="340"/>
      <c r="AK20" s="340"/>
      <c r="AL20" s="375"/>
      <c r="AM20" s="340"/>
      <c r="AN20" s="340"/>
      <c r="AO20" s="355"/>
      <c r="AP20" s="375"/>
      <c r="AQ20" s="259"/>
      <c r="AR20" s="265"/>
      <c r="AS20" s="265"/>
      <c r="AT20" s="259"/>
      <c r="AU20" s="375"/>
      <c r="AV20" s="340"/>
      <c r="AW20" s="340"/>
      <c r="AX20" s="340"/>
      <c r="AY20" s="375"/>
      <c r="AZ20" s="375"/>
      <c r="BA20" s="354"/>
      <c r="BB20" s="341"/>
      <c r="BC20" s="340"/>
      <c r="BD20" s="375"/>
      <c r="BE20" s="340"/>
      <c r="BF20" s="399"/>
      <c r="BG20" s="399"/>
      <c r="BH20" s="375"/>
      <c r="BI20" s="375"/>
      <c r="BJ20" s="340"/>
      <c r="BK20" s="341"/>
      <c r="BL20" s="263"/>
      <c r="BM20" s="375"/>
      <c r="BN20" s="375"/>
      <c r="BO20" s="340"/>
      <c r="BP20" s="351"/>
      <c r="BQ20" s="263"/>
      <c r="BR20" s="375"/>
      <c r="BS20" s="340"/>
      <c r="BT20" s="399"/>
      <c r="BU20" s="399"/>
      <c r="BV20" s="375"/>
      <c r="BW20" s="375"/>
      <c r="BX20" s="340"/>
      <c r="BY20" s="341"/>
      <c r="BZ20" s="263"/>
      <c r="CA20" s="375"/>
    </row>
    <row r="21" spans="1:79" s="75" customFormat="1" ht="23.25" x14ac:dyDescent="0.35">
      <c r="A21" s="247"/>
      <c r="B21" s="125"/>
      <c r="C21" s="125"/>
      <c r="D21" s="1"/>
      <c r="E21" s="125"/>
      <c r="F21" s="125"/>
      <c r="G21" s="146"/>
      <c r="H21" s="146"/>
      <c r="I21" s="125"/>
      <c r="J21" s="125"/>
      <c r="K21" s="125"/>
      <c r="L21" s="1"/>
      <c r="M21" s="125"/>
      <c r="N21" s="125"/>
      <c r="O21" s="226"/>
      <c r="P21" s="178"/>
      <c r="Q21" s="178"/>
      <c r="R21" s="1"/>
      <c r="S21" s="39"/>
      <c r="T21" s="39"/>
      <c r="U21" s="43"/>
      <c r="V21" s="5"/>
      <c r="W21" s="1"/>
      <c r="X21" s="1"/>
      <c r="Y21" s="1"/>
      <c r="Z21" s="375" t="s">
        <v>17</v>
      </c>
      <c r="AA21" s="375"/>
      <c r="AB21" s="375"/>
      <c r="AC21" s="375"/>
      <c r="AD21" s="375" t="s">
        <v>17</v>
      </c>
      <c r="AE21" s="340"/>
      <c r="AF21" s="340"/>
      <c r="AG21" s="355"/>
      <c r="AH21" s="375" t="s">
        <v>17</v>
      </c>
      <c r="AI21" s="340"/>
      <c r="AJ21" s="340"/>
      <c r="AK21" s="340"/>
      <c r="AL21" s="375" t="s">
        <v>17</v>
      </c>
      <c r="AM21" s="340"/>
      <c r="AN21" s="340"/>
      <c r="AO21" s="355"/>
      <c r="AP21" s="375" t="s">
        <v>17</v>
      </c>
      <c r="AQ21" s="259"/>
      <c r="AR21" s="265"/>
      <c r="AS21" s="265"/>
      <c r="AT21" s="259"/>
      <c r="AU21" s="375" t="s">
        <v>17</v>
      </c>
      <c r="AV21" s="340"/>
      <c r="AW21" s="340"/>
      <c r="AX21" s="340"/>
      <c r="AY21" s="375" t="s">
        <v>17</v>
      </c>
      <c r="AZ21" s="375" t="s">
        <v>17</v>
      </c>
      <c r="BA21" s="354"/>
      <c r="BB21" s="341"/>
      <c r="BC21" s="340"/>
      <c r="BD21" s="375" t="s">
        <v>17</v>
      </c>
      <c r="BE21" s="340"/>
      <c r="BF21" s="399"/>
      <c r="BG21" s="399"/>
      <c r="BH21" s="375" t="s">
        <v>17</v>
      </c>
      <c r="BI21" s="375" t="s">
        <v>17</v>
      </c>
      <c r="BJ21" s="340"/>
      <c r="BK21" s="341"/>
      <c r="BL21" s="263"/>
      <c r="BM21" s="375" t="s">
        <v>17</v>
      </c>
      <c r="BN21" s="375" t="s">
        <v>17</v>
      </c>
      <c r="BO21" s="340"/>
      <c r="BP21" s="351"/>
      <c r="BQ21" s="263"/>
      <c r="BR21" s="375" t="s">
        <v>17</v>
      </c>
      <c r="BS21" s="340"/>
      <c r="BT21" s="399"/>
      <c r="BU21" s="399"/>
      <c r="BV21" s="375" t="s">
        <v>17</v>
      </c>
      <c r="BW21" s="375" t="s">
        <v>17</v>
      </c>
      <c r="BX21" s="340"/>
      <c r="BY21" s="341"/>
      <c r="BZ21" s="263"/>
      <c r="CA21" s="375" t="s">
        <v>17</v>
      </c>
    </row>
    <row r="22" spans="1:79" s="79" customFormat="1" ht="23.25" x14ac:dyDescent="0.35">
      <c r="A22" s="251"/>
      <c r="B22" s="7"/>
      <c r="C22" s="7"/>
      <c r="D22" s="7"/>
      <c r="E22" s="7"/>
      <c r="F22" s="7"/>
      <c r="G22" s="152"/>
      <c r="H22" s="152"/>
      <c r="I22" s="163"/>
      <c r="J22" s="171"/>
      <c r="K22" s="7"/>
      <c r="L22" s="7"/>
      <c r="M22" s="47"/>
      <c r="N22" s="47"/>
      <c r="O22" s="225"/>
      <c r="P22" s="177"/>
      <c r="Q22" s="177"/>
      <c r="R22" s="7"/>
      <c r="S22" s="35"/>
      <c r="T22" s="35"/>
      <c r="U22" s="47"/>
      <c r="V22" s="7"/>
      <c r="W22" s="7"/>
      <c r="X22" s="7"/>
      <c r="Y22" s="7"/>
      <c r="Z22" s="375"/>
      <c r="AA22" s="375"/>
      <c r="AB22" s="375"/>
      <c r="AC22" s="375"/>
      <c r="AD22" s="375"/>
      <c r="AE22" s="340"/>
      <c r="AF22" s="340"/>
      <c r="AG22" s="355"/>
      <c r="AH22" s="375"/>
      <c r="AI22" s="340"/>
      <c r="AJ22" s="340"/>
      <c r="AK22" s="340"/>
      <c r="AL22" s="375"/>
      <c r="AM22" s="340"/>
      <c r="AN22" s="340"/>
      <c r="AO22" s="355"/>
      <c r="AP22" s="375"/>
      <c r="AQ22" s="259"/>
      <c r="AR22" s="265"/>
      <c r="AS22" s="265"/>
      <c r="AT22" s="259"/>
      <c r="AU22" s="375"/>
      <c r="AV22" s="340"/>
      <c r="AW22" s="340"/>
      <c r="AX22" s="340"/>
      <c r="AY22" s="375"/>
      <c r="AZ22" s="375"/>
      <c r="BA22" s="354"/>
      <c r="BB22" s="261"/>
      <c r="BC22" s="340"/>
      <c r="BD22" s="375"/>
      <c r="BE22" s="340"/>
      <c r="BF22" s="377"/>
      <c r="BG22" s="399"/>
      <c r="BH22" s="375"/>
      <c r="BI22" s="375"/>
      <c r="BJ22" s="340"/>
      <c r="BK22" s="261"/>
      <c r="BL22" s="263"/>
      <c r="BM22" s="375"/>
      <c r="BN22" s="375"/>
      <c r="BO22" s="340"/>
      <c r="BP22" s="351"/>
      <c r="BQ22" s="263"/>
      <c r="BR22" s="375"/>
      <c r="BS22" s="340"/>
      <c r="BT22" s="377"/>
      <c r="BU22" s="399"/>
      <c r="BV22" s="375"/>
      <c r="BW22" s="375"/>
      <c r="BX22" s="340"/>
      <c r="BY22" s="261"/>
      <c r="BZ22" s="263"/>
      <c r="CA22" s="375"/>
    </row>
    <row r="23" spans="1:79" s="75" customFormat="1" ht="198.75" thickBot="1" x14ac:dyDescent="0.4">
      <c r="A23" s="287">
        <v>7</v>
      </c>
      <c r="B23" s="295" t="s">
        <v>170</v>
      </c>
      <c r="C23" s="296" t="s">
        <v>169</v>
      </c>
      <c r="D23" s="270" t="s">
        <v>168</v>
      </c>
      <c r="E23" s="296" t="s">
        <v>33</v>
      </c>
      <c r="F23" s="290"/>
      <c r="G23" s="402" t="s">
        <v>382</v>
      </c>
      <c r="H23" s="410" t="s">
        <v>383</v>
      </c>
      <c r="I23" s="295" t="s">
        <v>153</v>
      </c>
      <c r="J23" s="410" t="s">
        <v>384</v>
      </c>
      <c r="K23" s="298" t="s">
        <v>173</v>
      </c>
      <c r="L23" s="289" t="s">
        <v>172</v>
      </c>
      <c r="M23" s="295" t="s">
        <v>77</v>
      </c>
      <c r="N23" s="295" t="s">
        <v>171</v>
      </c>
      <c r="O23" s="405" t="s">
        <v>385</v>
      </c>
      <c r="P23" s="290"/>
      <c r="Q23" s="290"/>
      <c r="R23" s="312" t="s">
        <v>57</v>
      </c>
      <c r="S23" s="278">
        <v>58.38</v>
      </c>
      <c r="T23" s="278">
        <v>1.62</v>
      </c>
      <c r="U23" s="415"/>
      <c r="V23" s="303"/>
      <c r="W23" s="304"/>
      <c r="X23" s="282"/>
      <c r="Y23" s="282"/>
      <c r="Z23" s="375" t="s">
        <v>18</v>
      </c>
      <c r="AA23" s="375"/>
      <c r="AB23" s="375"/>
      <c r="AC23" s="375"/>
      <c r="AD23" s="375" t="s">
        <v>18</v>
      </c>
      <c r="AE23" s="340"/>
      <c r="AF23" s="261"/>
      <c r="AG23" s="356"/>
      <c r="AH23" s="375" t="s">
        <v>18</v>
      </c>
      <c r="AI23" s="340"/>
      <c r="AJ23" s="261"/>
      <c r="AK23" s="341"/>
      <c r="AL23" s="375" t="s">
        <v>18</v>
      </c>
      <c r="AM23" s="340"/>
      <c r="AN23" s="382"/>
      <c r="AO23" s="356"/>
      <c r="AP23" s="375" t="s">
        <v>18</v>
      </c>
      <c r="AQ23" s="259"/>
      <c r="AR23" s="265"/>
      <c r="AS23" s="267"/>
      <c r="AT23" s="260"/>
      <c r="AU23" s="375" t="s">
        <v>18</v>
      </c>
      <c r="AV23" s="340"/>
      <c r="AW23" s="261"/>
      <c r="AX23" s="341"/>
      <c r="AY23" s="375" t="s">
        <v>18</v>
      </c>
      <c r="AZ23" s="375" t="s">
        <v>18</v>
      </c>
      <c r="BA23" s="354"/>
      <c r="BB23" s="341"/>
      <c r="BC23" s="340"/>
      <c r="BD23" s="375" t="s">
        <v>18</v>
      </c>
      <c r="BE23" s="340"/>
      <c r="BF23" s="399"/>
      <c r="BG23" s="399"/>
      <c r="BH23" s="375" t="s">
        <v>18</v>
      </c>
      <c r="BI23" s="375" t="s">
        <v>18</v>
      </c>
      <c r="BJ23" s="355"/>
      <c r="BK23" s="341"/>
      <c r="BL23" s="263"/>
      <c r="BM23" s="375" t="s">
        <v>18</v>
      </c>
      <c r="BN23" s="375" t="s">
        <v>18</v>
      </c>
      <c r="BO23" s="340"/>
      <c r="BP23" s="351"/>
      <c r="BQ23" s="263"/>
      <c r="BR23" s="375" t="s">
        <v>18</v>
      </c>
      <c r="BS23" s="340"/>
      <c r="BT23" s="399"/>
      <c r="BU23" s="399"/>
      <c r="BV23" s="375" t="s">
        <v>18</v>
      </c>
      <c r="BW23" s="375" t="s">
        <v>18</v>
      </c>
      <c r="BX23" s="355"/>
      <c r="BY23" s="341"/>
      <c r="BZ23" s="263"/>
      <c r="CA23" s="375" t="s">
        <v>18</v>
      </c>
    </row>
    <row r="24" spans="1:79" s="75" customFormat="1" ht="23.25" x14ac:dyDescent="0.35">
      <c r="A24" s="247"/>
      <c r="B24" s="125"/>
      <c r="C24" s="125"/>
      <c r="D24" s="1"/>
      <c r="E24" s="125"/>
      <c r="F24" s="125"/>
      <c r="G24" s="154"/>
      <c r="H24" s="125"/>
      <c r="I24" s="125"/>
      <c r="J24" s="125"/>
      <c r="K24" s="125"/>
      <c r="L24" s="125"/>
      <c r="M24" s="46"/>
      <c r="N24" s="125"/>
      <c r="O24" s="226"/>
      <c r="P24" s="134"/>
      <c r="Q24" s="134"/>
      <c r="R24" s="1"/>
      <c r="S24" s="29"/>
      <c r="T24" s="29"/>
      <c r="U24" s="44"/>
      <c r="V24" s="1"/>
      <c r="W24"/>
      <c r="X24"/>
      <c r="Y24"/>
      <c r="Z24" s="375"/>
      <c r="AA24" s="375"/>
      <c r="AB24" s="375"/>
      <c r="AC24" s="375">
        <v>16</v>
      </c>
      <c r="AD24" s="375"/>
      <c r="AE24" s="340"/>
      <c r="AF24" s="261"/>
      <c r="AG24" s="355"/>
      <c r="AH24" s="375"/>
      <c r="AI24" s="340"/>
      <c r="AJ24" s="261"/>
      <c r="AK24" s="340"/>
      <c r="AL24" s="375"/>
      <c r="AM24" s="340"/>
      <c r="AN24" s="382"/>
      <c r="AO24" s="355" t="s">
        <v>269</v>
      </c>
      <c r="AP24" s="375"/>
      <c r="AQ24" s="259"/>
      <c r="AR24" s="265"/>
      <c r="AS24" s="267"/>
      <c r="AT24" s="259"/>
      <c r="AU24" s="375"/>
      <c r="AV24" s="340"/>
      <c r="AW24" s="261"/>
      <c r="AX24" s="340"/>
      <c r="AY24" s="375"/>
      <c r="AZ24" s="375"/>
      <c r="BA24" s="354"/>
      <c r="BB24" s="341"/>
      <c r="BC24" s="340"/>
      <c r="BD24" s="375"/>
      <c r="BE24" s="340"/>
      <c r="BF24" s="399"/>
      <c r="BG24" s="399"/>
      <c r="BH24" s="375"/>
      <c r="BI24" s="375"/>
      <c r="BJ24" s="355"/>
      <c r="BK24" s="341"/>
      <c r="BL24" s="263"/>
      <c r="BM24" s="375"/>
      <c r="BN24" s="375"/>
      <c r="BO24" s="340"/>
      <c r="BP24" s="351"/>
      <c r="BQ24" s="263"/>
      <c r="BR24" s="375"/>
      <c r="BS24" s="340"/>
      <c r="BT24" s="399"/>
      <c r="BU24" s="399"/>
      <c r="BV24" s="375"/>
      <c r="BW24" s="375"/>
      <c r="BX24" s="355"/>
      <c r="BY24" s="341"/>
      <c r="BZ24" s="263"/>
      <c r="CA24" s="375"/>
    </row>
    <row r="25" spans="1:79" s="75" customFormat="1" ht="23.25" x14ac:dyDescent="0.35">
      <c r="A25" s="251"/>
      <c r="B25" s="7"/>
      <c r="C25" s="7"/>
      <c r="D25" s="7"/>
      <c r="E25" s="7"/>
      <c r="F25" s="7"/>
      <c r="G25" s="152"/>
      <c r="H25" s="152"/>
      <c r="I25" s="163"/>
      <c r="J25" s="171"/>
      <c r="K25" s="7"/>
      <c r="L25" s="7"/>
      <c r="M25" s="47"/>
      <c r="N25" s="47"/>
      <c r="O25" s="225"/>
      <c r="P25" s="177"/>
      <c r="Q25" s="177"/>
      <c r="R25" s="7"/>
      <c r="S25" s="35"/>
      <c r="T25" s="35"/>
      <c r="U25" s="47"/>
      <c r="V25" s="7"/>
      <c r="W25" s="7"/>
      <c r="X25" s="7"/>
      <c r="Y25" s="7"/>
      <c r="Z25" s="375" t="s">
        <v>19</v>
      </c>
      <c r="AA25" s="375" t="s">
        <v>8</v>
      </c>
      <c r="AB25" s="375">
        <v>8</v>
      </c>
      <c r="AC25" s="375">
        <v>13</v>
      </c>
      <c r="AD25" s="375" t="s">
        <v>19</v>
      </c>
      <c r="AE25" s="340"/>
      <c r="AF25" s="340"/>
      <c r="AG25" s="355">
        <v>13</v>
      </c>
      <c r="AH25" s="375" t="s">
        <v>19</v>
      </c>
      <c r="AI25" s="340"/>
      <c r="AJ25" s="340"/>
      <c r="AK25" s="340"/>
      <c r="AL25" s="375" t="s">
        <v>19</v>
      </c>
      <c r="AM25" s="340"/>
      <c r="AN25" s="340"/>
      <c r="AO25" s="355"/>
      <c r="AP25" s="375" t="s">
        <v>19</v>
      </c>
      <c r="AQ25" s="259"/>
      <c r="AR25" s="265"/>
      <c r="AS25" s="265"/>
      <c r="AT25" s="259"/>
      <c r="AU25" s="375" t="s">
        <v>19</v>
      </c>
      <c r="AV25" s="340"/>
      <c r="AW25" s="340"/>
      <c r="AX25" s="340"/>
      <c r="AY25" s="375" t="s">
        <v>19</v>
      </c>
      <c r="AZ25" s="375" t="s">
        <v>19</v>
      </c>
      <c r="BA25" s="354"/>
      <c r="BB25" s="341"/>
      <c r="BC25" s="340"/>
      <c r="BD25" s="375" t="s">
        <v>19</v>
      </c>
      <c r="BE25" s="340"/>
      <c r="BF25" s="399"/>
      <c r="BG25" s="399"/>
      <c r="BH25" s="375" t="s">
        <v>19</v>
      </c>
      <c r="BI25" s="375" t="s">
        <v>19</v>
      </c>
      <c r="BJ25" s="355"/>
      <c r="BK25" s="341"/>
      <c r="BL25" s="263"/>
      <c r="BM25" s="375" t="s">
        <v>19</v>
      </c>
      <c r="BN25" s="375" t="s">
        <v>19</v>
      </c>
      <c r="BO25" s="340"/>
      <c r="BP25" s="351"/>
      <c r="BQ25" s="263"/>
      <c r="BR25" s="375" t="s">
        <v>19</v>
      </c>
      <c r="BS25" s="340"/>
      <c r="BT25" s="260"/>
      <c r="BU25" s="399"/>
      <c r="BV25" s="375" t="s">
        <v>19</v>
      </c>
      <c r="BW25" s="375" t="s">
        <v>19</v>
      </c>
      <c r="BX25" s="355"/>
      <c r="BY25" s="341"/>
      <c r="BZ25" s="263"/>
      <c r="CA25" s="375" t="s">
        <v>19</v>
      </c>
    </row>
    <row r="26" spans="1:79" s="75" customFormat="1" ht="72.75" thickBot="1" x14ac:dyDescent="0.4">
      <c r="A26" s="287">
        <v>8</v>
      </c>
      <c r="B26" s="295" t="s">
        <v>177</v>
      </c>
      <c r="C26" s="296" t="s">
        <v>176</v>
      </c>
      <c r="D26" s="270" t="s">
        <v>175</v>
      </c>
      <c r="E26" s="296" t="s">
        <v>174</v>
      </c>
      <c r="F26" s="290"/>
      <c r="G26" s="405" t="s">
        <v>178</v>
      </c>
      <c r="H26" s="296" t="s">
        <v>179</v>
      </c>
      <c r="I26" s="295" t="s">
        <v>128</v>
      </c>
      <c r="J26" s="296" t="s">
        <v>180</v>
      </c>
      <c r="K26" s="298"/>
      <c r="L26" s="289" t="s">
        <v>182</v>
      </c>
      <c r="M26" s="296" t="s">
        <v>77</v>
      </c>
      <c r="N26" s="295" t="s">
        <v>181</v>
      </c>
      <c r="O26" s="297"/>
      <c r="P26" s="299"/>
      <c r="Q26" s="299"/>
      <c r="R26" s="300" t="s">
        <v>272</v>
      </c>
      <c r="S26" s="301">
        <v>58.38</v>
      </c>
      <c r="T26" s="300">
        <v>1.62</v>
      </c>
      <c r="U26" s="417"/>
      <c r="V26" s="302"/>
      <c r="W26" s="295" t="s">
        <v>183</v>
      </c>
      <c r="X26" s="287"/>
      <c r="Y26" s="287"/>
      <c r="Z26" s="375"/>
      <c r="AA26" s="375" t="s">
        <v>8</v>
      </c>
      <c r="AB26" s="375"/>
      <c r="AC26" s="375"/>
      <c r="AD26" s="375"/>
      <c r="AE26" s="340"/>
      <c r="AF26" s="261"/>
      <c r="AG26" s="355"/>
      <c r="AH26" s="375"/>
      <c r="AI26" s="340"/>
      <c r="AJ26" s="261"/>
      <c r="AK26" s="340"/>
      <c r="AL26" s="375"/>
      <c r="AM26" s="340"/>
      <c r="AN26" s="261"/>
      <c r="AO26" s="355"/>
      <c r="AP26" s="375"/>
      <c r="AQ26" s="259"/>
      <c r="AR26" s="265"/>
      <c r="AS26" s="267"/>
      <c r="AT26" s="259"/>
      <c r="AU26" s="375"/>
      <c r="AV26" s="340"/>
      <c r="AW26" s="261"/>
      <c r="AX26" s="340"/>
      <c r="AY26" s="375"/>
      <c r="AZ26" s="375"/>
      <c r="BA26" s="354"/>
      <c r="BB26" s="341"/>
      <c r="BC26" s="340"/>
      <c r="BD26" s="375"/>
      <c r="BE26" s="340"/>
      <c r="BF26" s="399"/>
      <c r="BG26" s="399"/>
      <c r="BH26" s="375"/>
      <c r="BI26" s="375"/>
      <c r="BJ26" s="355"/>
      <c r="BK26" s="341"/>
      <c r="BL26" s="263"/>
      <c r="BM26" s="375"/>
      <c r="BN26" s="375"/>
      <c r="BO26" s="340"/>
      <c r="BP26" s="351"/>
      <c r="BQ26" s="263"/>
      <c r="BR26" s="375"/>
      <c r="BS26" s="340"/>
      <c r="BT26" s="260">
        <v>8</v>
      </c>
      <c r="BU26" s="399"/>
      <c r="BV26" s="375"/>
      <c r="BW26" s="375"/>
      <c r="BX26" s="355"/>
      <c r="BY26" s="341"/>
      <c r="BZ26" s="263"/>
      <c r="CA26" s="375"/>
    </row>
    <row r="27" spans="1:79" s="75" customFormat="1" ht="23.25" x14ac:dyDescent="0.35">
      <c r="A27" s="247"/>
      <c r="B27" s="125"/>
      <c r="C27" s="125"/>
      <c r="D27" s="1"/>
      <c r="E27" s="125"/>
      <c r="F27" s="125"/>
      <c r="G27" s="142"/>
      <c r="H27" s="125"/>
      <c r="I27" s="125"/>
      <c r="J27" s="125"/>
      <c r="K27" s="125"/>
      <c r="L27" s="125"/>
      <c r="M27" s="125"/>
      <c r="N27" s="125"/>
      <c r="O27" s="149"/>
      <c r="P27" s="178"/>
      <c r="Q27" s="178"/>
      <c r="R27" s="1"/>
      <c r="S27" s="29"/>
      <c r="T27" s="29"/>
      <c r="U27" s="44"/>
      <c r="V27" s="1"/>
      <c r="W27" s="1"/>
      <c r="X27" s="1"/>
      <c r="Y27" s="1"/>
      <c r="Z27" s="375" t="s">
        <v>20</v>
      </c>
      <c r="AA27" s="375"/>
      <c r="AB27" s="375"/>
      <c r="AC27" s="375" t="s">
        <v>322</v>
      </c>
      <c r="AD27" s="375" t="s">
        <v>20</v>
      </c>
      <c r="AE27" s="340"/>
      <c r="AF27" s="340"/>
      <c r="AG27" s="355"/>
      <c r="AH27" s="375" t="s">
        <v>20</v>
      </c>
      <c r="AI27" s="340"/>
      <c r="AJ27" s="340"/>
      <c r="AK27" s="340"/>
      <c r="AL27" s="375" t="s">
        <v>20</v>
      </c>
      <c r="AM27" s="340"/>
      <c r="AN27" s="340"/>
      <c r="AO27" s="355" t="s">
        <v>324</v>
      </c>
      <c r="AP27" s="375" t="s">
        <v>20</v>
      </c>
      <c r="AQ27" s="259"/>
      <c r="AR27" s="265"/>
      <c r="AS27" s="265"/>
      <c r="AT27" s="259">
        <v>21</v>
      </c>
      <c r="AU27" s="375" t="s">
        <v>20</v>
      </c>
      <c r="AV27" s="340"/>
      <c r="AW27" s="340"/>
      <c r="AX27" s="340"/>
      <c r="AY27" s="375" t="s">
        <v>20</v>
      </c>
      <c r="AZ27" s="375" t="s">
        <v>20</v>
      </c>
      <c r="BA27" s="354"/>
      <c r="BB27" s="341"/>
      <c r="BC27" s="340"/>
      <c r="BD27" s="375" t="s">
        <v>20</v>
      </c>
      <c r="BE27" s="340"/>
      <c r="BF27" s="399"/>
      <c r="BG27" s="399"/>
      <c r="BH27" s="375" t="s">
        <v>20</v>
      </c>
      <c r="BI27" s="375" t="s">
        <v>20</v>
      </c>
      <c r="BJ27" s="355"/>
      <c r="BK27" s="341"/>
      <c r="BL27" s="263"/>
      <c r="BM27" s="375" t="s">
        <v>20</v>
      </c>
      <c r="BN27" s="375" t="s">
        <v>20</v>
      </c>
      <c r="BO27" s="340"/>
      <c r="BP27" s="351"/>
      <c r="BQ27" s="263"/>
      <c r="BR27" s="375" t="s">
        <v>20</v>
      </c>
      <c r="BS27" s="340"/>
      <c r="BT27" s="260"/>
      <c r="BU27" s="399"/>
      <c r="BV27" s="375" t="s">
        <v>20</v>
      </c>
      <c r="BW27" s="375" t="s">
        <v>20</v>
      </c>
      <c r="BX27" s="355"/>
      <c r="BY27" s="341"/>
      <c r="BZ27" s="263"/>
      <c r="CA27" s="375" t="s">
        <v>20</v>
      </c>
    </row>
    <row r="28" spans="1:79" s="75" customFormat="1" ht="23.25" x14ac:dyDescent="0.35">
      <c r="A28" s="251"/>
      <c r="B28" s="6"/>
      <c r="C28" s="6"/>
      <c r="D28" s="6"/>
      <c r="E28" s="6"/>
      <c r="F28" s="6"/>
      <c r="G28" s="150"/>
      <c r="H28" s="150"/>
      <c r="I28" s="162"/>
      <c r="J28" s="170"/>
      <c r="K28" s="6"/>
      <c r="L28" s="6"/>
      <c r="M28" s="45"/>
      <c r="N28" s="45"/>
      <c r="O28" s="224"/>
      <c r="P28" s="176"/>
      <c r="Q28" s="176"/>
      <c r="R28" s="6"/>
      <c r="S28" s="33"/>
      <c r="T28" s="33"/>
      <c r="U28" s="45"/>
      <c r="V28" s="6"/>
      <c r="W28" s="6"/>
      <c r="X28" s="6"/>
      <c r="Y28" s="6"/>
      <c r="Z28" s="375"/>
      <c r="AA28" s="375" t="s">
        <v>8</v>
      </c>
      <c r="AB28" s="375"/>
      <c r="AC28" s="375"/>
      <c r="AD28" s="375"/>
      <c r="AE28" s="340"/>
      <c r="AF28" s="341"/>
      <c r="AG28" s="356"/>
      <c r="AH28" s="375"/>
      <c r="AI28" s="340"/>
      <c r="AJ28" s="341"/>
      <c r="AK28" s="341"/>
      <c r="AL28" s="375"/>
      <c r="AM28" s="340"/>
      <c r="AN28" s="341"/>
      <c r="AO28" s="356"/>
      <c r="AP28" s="375"/>
      <c r="AQ28" s="259"/>
      <c r="AR28" s="265"/>
      <c r="AS28" s="267"/>
      <c r="AT28" s="260"/>
      <c r="AU28" s="375"/>
      <c r="AV28" s="340"/>
      <c r="AW28" s="341"/>
      <c r="AX28" s="341"/>
      <c r="AY28" s="375"/>
      <c r="AZ28" s="375"/>
      <c r="BA28" s="351"/>
      <c r="BB28" s="341"/>
      <c r="BC28" s="341"/>
      <c r="BD28" s="375"/>
      <c r="BE28" s="341"/>
      <c r="BF28" s="399"/>
      <c r="BG28" s="399"/>
      <c r="BH28" s="375"/>
      <c r="BI28" s="375"/>
      <c r="BJ28" s="356"/>
      <c r="BK28" s="341"/>
      <c r="BL28" s="263"/>
      <c r="BM28" s="375"/>
      <c r="BN28" s="375"/>
      <c r="BO28" s="341"/>
      <c r="BP28" s="351"/>
      <c r="BQ28" s="263"/>
      <c r="BR28" s="375"/>
      <c r="BS28" s="341"/>
      <c r="BT28" s="260"/>
      <c r="BU28" s="399"/>
      <c r="BV28" s="375"/>
      <c r="BW28" s="375"/>
      <c r="BX28" s="356"/>
      <c r="BY28" s="341"/>
      <c r="BZ28" s="263"/>
      <c r="CA28" s="375"/>
    </row>
    <row r="29" spans="1:79" s="75" customFormat="1" ht="90" x14ac:dyDescent="0.4">
      <c r="A29" s="288">
        <v>9</v>
      </c>
      <c r="B29" s="289" t="s">
        <v>187</v>
      </c>
      <c r="C29" s="289" t="s">
        <v>186</v>
      </c>
      <c r="D29" s="270" t="s">
        <v>185</v>
      </c>
      <c r="E29" s="289" t="s">
        <v>184</v>
      </c>
      <c r="F29" s="290"/>
      <c r="G29" s="403" t="s">
        <v>188</v>
      </c>
      <c r="H29" s="291" t="s">
        <v>189</v>
      </c>
      <c r="I29" s="289" t="s">
        <v>153</v>
      </c>
      <c r="J29" s="289" t="s">
        <v>129</v>
      </c>
      <c r="K29" s="292">
        <v>0.5</v>
      </c>
      <c r="L29" s="289" t="s">
        <v>190</v>
      </c>
      <c r="M29" s="289" t="s">
        <v>77</v>
      </c>
      <c r="N29" s="290" t="s">
        <v>191</v>
      </c>
      <c r="O29" s="290" t="s">
        <v>192</v>
      </c>
      <c r="P29" s="293"/>
      <c r="Q29" s="293"/>
      <c r="R29" s="315" t="s">
        <v>273</v>
      </c>
      <c r="S29" s="278">
        <v>58.38</v>
      </c>
      <c r="T29" s="278">
        <v>1.62</v>
      </c>
      <c r="U29" s="418"/>
      <c r="V29" s="294"/>
      <c r="W29" s="289" t="s">
        <v>193</v>
      </c>
      <c r="X29" s="287"/>
      <c r="Y29" s="287"/>
      <c r="Z29" s="375"/>
      <c r="AA29" s="375" t="s">
        <v>8</v>
      </c>
      <c r="AB29" s="375"/>
      <c r="AC29" s="375"/>
      <c r="AD29" s="375"/>
      <c r="AE29" s="341"/>
      <c r="AF29" s="340"/>
      <c r="AG29" s="356"/>
      <c r="AH29" s="375"/>
      <c r="AI29" s="341"/>
      <c r="AJ29" s="340"/>
      <c r="AK29" s="341"/>
      <c r="AL29" s="375"/>
      <c r="AM29" s="341"/>
      <c r="AN29" s="340"/>
      <c r="AO29" s="356"/>
      <c r="AP29" s="375"/>
      <c r="AQ29" s="260"/>
      <c r="AR29" s="267"/>
      <c r="AS29" s="265"/>
      <c r="AT29" s="411" t="s">
        <v>387</v>
      </c>
      <c r="AU29" s="375"/>
      <c r="AV29" s="341"/>
      <c r="AW29" s="340"/>
      <c r="AX29" s="341"/>
      <c r="AY29" s="375"/>
      <c r="AZ29" s="375"/>
      <c r="BA29" s="351"/>
      <c r="BB29" s="341"/>
      <c r="BC29" s="341"/>
      <c r="BD29" s="375"/>
      <c r="BE29" s="341"/>
      <c r="BF29" s="399"/>
      <c r="BG29" s="399"/>
      <c r="BH29" s="375"/>
      <c r="BI29" s="375"/>
      <c r="BJ29" s="356"/>
      <c r="BK29" s="341"/>
      <c r="BL29" s="263"/>
      <c r="BM29" s="375"/>
      <c r="BN29" s="375"/>
      <c r="BO29" s="341"/>
      <c r="BP29" s="351"/>
      <c r="BQ29" s="263"/>
      <c r="BR29" s="375"/>
      <c r="BS29" s="341"/>
      <c r="BT29" s="260"/>
      <c r="BU29" s="399"/>
      <c r="BV29" s="375"/>
      <c r="BW29" s="375"/>
      <c r="BX29" s="356"/>
      <c r="BY29" s="341"/>
      <c r="BZ29" s="263"/>
      <c r="CA29" s="375"/>
    </row>
    <row r="30" spans="1:79" ht="18" x14ac:dyDescent="0.25">
      <c r="B30" s="125"/>
      <c r="C30" s="125"/>
      <c r="D30" s="1"/>
      <c r="E30" s="125"/>
      <c r="F30" s="125"/>
      <c r="G30" s="146"/>
      <c r="H30" s="146"/>
      <c r="I30" s="157"/>
      <c r="J30" s="134"/>
      <c r="K30" s="125"/>
      <c r="L30" s="125"/>
      <c r="M30" s="125"/>
      <c r="N30" s="125"/>
      <c r="O30" s="226"/>
      <c r="P30" s="178"/>
      <c r="Q30" s="178"/>
      <c r="R30" s="1"/>
      <c r="S30" s="39"/>
      <c r="T30" s="39"/>
      <c r="U30" s="43"/>
      <c r="V30" s="5"/>
      <c r="Z30" s="13"/>
      <c r="AA30" s="13"/>
      <c r="AB30" s="13"/>
      <c r="AC30" s="13"/>
      <c r="AD30" s="13"/>
      <c r="AE30" s="98"/>
      <c r="AF30" s="8"/>
      <c r="AG30" s="8"/>
      <c r="AH30" s="13"/>
      <c r="AI30" s="98"/>
      <c r="AJ30" s="85"/>
      <c r="AK30" s="8"/>
      <c r="AL30" s="13"/>
      <c r="AM30" s="98"/>
      <c r="AN30" s="8"/>
      <c r="AO30" s="54"/>
      <c r="AP30" s="13"/>
      <c r="AQ30" s="13"/>
      <c r="AR30" s="54"/>
      <c r="AS30" s="54"/>
      <c r="AT30" s="54"/>
      <c r="AU30" s="13"/>
      <c r="AV30" s="110"/>
      <c r="AW30" s="52"/>
      <c r="AX30" s="52"/>
      <c r="AY30" s="13"/>
      <c r="AZ30" s="13"/>
      <c r="BD30" s="13"/>
      <c r="BH30" s="13"/>
      <c r="BI30" s="13"/>
      <c r="BM30" s="13"/>
      <c r="BN30" s="13"/>
      <c r="BR30" s="13"/>
      <c r="BV30" s="13"/>
      <c r="BW30" s="13"/>
      <c r="CA30" s="13"/>
    </row>
    <row r="31" spans="1:79" s="7" customFormat="1" ht="18" x14ac:dyDescent="0.2">
      <c r="A31" s="253"/>
      <c r="G31" s="152"/>
      <c r="H31" s="152"/>
      <c r="I31" s="163"/>
      <c r="J31" s="171"/>
      <c r="M31" s="48"/>
      <c r="N31" s="48"/>
      <c r="O31" s="225"/>
      <c r="P31" s="177"/>
      <c r="Q31" s="177"/>
      <c r="S31" s="35"/>
      <c r="T31" s="35"/>
      <c r="U31" s="47"/>
      <c r="Z31" s="9"/>
      <c r="AA31" s="9"/>
      <c r="AB31" s="9"/>
      <c r="AC31" s="9"/>
      <c r="AD31" s="9"/>
      <c r="AE31" s="99"/>
      <c r="AF31" s="9"/>
      <c r="AG31" s="9"/>
      <c r="AH31" s="9"/>
      <c r="AI31" s="99"/>
      <c r="AJ31" s="84"/>
      <c r="AK31" s="9"/>
      <c r="AL31" s="9"/>
      <c r="AM31" s="99"/>
      <c r="AN31" s="9"/>
      <c r="AO31" s="55"/>
      <c r="AP31" s="9"/>
      <c r="AQ31" s="9"/>
      <c r="AR31" s="55"/>
      <c r="AS31" s="55"/>
      <c r="AT31" s="54"/>
      <c r="AU31" s="9"/>
      <c r="AV31" s="99"/>
      <c r="AW31" s="9"/>
      <c r="AX31" s="8"/>
      <c r="AY31" s="9"/>
      <c r="AZ31" s="9"/>
      <c r="BD31" s="9"/>
      <c r="BH31" s="9"/>
      <c r="BI31" s="9"/>
      <c r="BM31" s="9"/>
      <c r="BN31" s="9"/>
      <c r="BR31" s="9"/>
      <c r="BV31" s="9"/>
      <c r="BW31" s="9"/>
      <c r="CA31" s="9"/>
    </row>
    <row r="32" spans="1:79" s="9" customFormat="1" ht="57" thickBot="1" x14ac:dyDescent="0.25">
      <c r="A32" s="317">
        <v>10</v>
      </c>
      <c r="B32" s="318" t="s">
        <v>198</v>
      </c>
      <c r="C32" s="318" t="s">
        <v>197</v>
      </c>
      <c r="D32" s="319" t="s">
        <v>196</v>
      </c>
      <c r="E32" s="318" t="s">
        <v>195</v>
      </c>
      <c r="F32" s="320"/>
      <c r="G32" s="401" t="s">
        <v>199</v>
      </c>
      <c r="H32" s="318" t="s">
        <v>200</v>
      </c>
      <c r="I32" s="318" t="s">
        <v>153</v>
      </c>
      <c r="J32" s="318" t="s">
        <v>201</v>
      </c>
      <c r="K32" s="321">
        <v>0.375</v>
      </c>
      <c r="L32" s="318" t="s">
        <v>202</v>
      </c>
      <c r="M32" s="318" t="s">
        <v>77</v>
      </c>
      <c r="N32" s="318" t="s">
        <v>203</v>
      </c>
      <c r="O32" s="322"/>
      <c r="P32" s="323"/>
      <c r="Q32" s="323"/>
      <c r="R32" s="324" t="s">
        <v>57</v>
      </c>
      <c r="S32" s="325">
        <v>58.38</v>
      </c>
      <c r="T32" s="325">
        <v>1.62</v>
      </c>
      <c r="U32" s="419"/>
      <c r="V32" s="326"/>
      <c r="W32" s="289" t="s">
        <v>204</v>
      </c>
      <c r="X32" s="324"/>
      <c r="Y32" s="324"/>
      <c r="Z32" s="14"/>
      <c r="AA32" s="14"/>
      <c r="AB32" s="14"/>
      <c r="AC32" s="14"/>
      <c r="AD32" s="14"/>
      <c r="AE32" s="98"/>
      <c r="AF32" s="8"/>
      <c r="AG32" s="8"/>
      <c r="AH32" s="14"/>
      <c r="AI32" s="98"/>
      <c r="AJ32" s="85"/>
      <c r="AK32" s="8"/>
      <c r="AL32" s="14"/>
      <c r="AM32" s="98"/>
      <c r="AN32" s="8"/>
      <c r="AO32" s="54"/>
      <c r="AP32" s="14"/>
      <c r="AQ32" s="14"/>
      <c r="AR32" s="54"/>
      <c r="AS32" s="54"/>
      <c r="AT32" s="54"/>
      <c r="AU32" s="14"/>
      <c r="AV32" s="98"/>
      <c r="AW32" s="8"/>
      <c r="AX32" s="8"/>
      <c r="AY32" s="14"/>
      <c r="AZ32" s="14"/>
      <c r="BD32" s="14"/>
      <c r="BH32" s="14"/>
      <c r="BI32" s="14"/>
      <c r="BM32" s="14"/>
      <c r="BN32" s="14"/>
      <c r="BR32" s="14"/>
      <c r="BV32" s="14"/>
      <c r="BW32" s="14"/>
      <c r="CA32" s="14"/>
    </row>
    <row r="33" spans="1:79" ht="18" x14ac:dyDescent="0.2">
      <c r="B33" s="125"/>
      <c r="E33" s="125"/>
      <c r="F33" s="125"/>
      <c r="G33" s="155"/>
      <c r="H33" s="147"/>
      <c r="I33" s="157"/>
      <c r="J33" s="134"/>
      <c r="K33" s="125"/>
      <c r="L33" s="125"/>
      <c r="M33" s="125"/>
      <c r="N33" s="125"/>
      <c r="O33" s="227"/>
      <c r="P33" s="179"/>
      <c r="Q33" s="179"/>
      <c r="U33" s="46"/>
      <c r="Z33" s="1"/>
      <c r="AA33" s="1"/>
      <c r="AB33" s="1"/>
      <c r="AC33" s="1"/>
      <c r="AD33" s="1"/>
      <c r="AE33" s="98"/>
      <c r="AF33" s="8"/>
      <c r="AG33" s="8"/>
      <c r="AH33" s="1"/>
      <c r="AI33" s="98"/>
      <c r="AJ33" s="85"/>
      <c r="AK33" s="8"/>
      <c r="AL33" s="1"/>
      <c r="AM33" s="98"/>
      <c r="AN33" s="8"/>
      <c r="AO33" s="54"/>
      <c r="AP33" s="1"/>
      <c r="AQ33" s="1"/>
      <c r="AR33" s="54"/>
      <c r="AS33" s="54"/>
      <c r="AT33" s="54"/>
      <c r="AU33" s="1"/>
      <c r="AV33" s="98"/>
      <c r="AW33" s="8"/>
      <c r="AX33" s="8"/>
      <c r="AY33" s="1"/>
      <c r="AZ33" s="1"/>
      <c r="BD33" s="1"/>
      <c r="BH33" s="1"/>
      <c r="BI33" s="1"/>
      <c r="BM33" s="1"/>
      <c r="BN33" s="1"/>
      <c r="BR33" s="1"/>
      <c r="BV33" s="1"/>
      <c r="BW33" s="1"/>
      <c r="CA33" s="1"/>
    </row>
    <row r="34" spans="1:79" ht="18" x14ac:dyDescent="0.25">
      <c r="A34" s="251"/>
      <c r="B34" s="6"/>
      <c r="C34" s="6"/>
      <c r="D34" s="6"/>
      <c r="E34" s="6"/>
      <c r="F34" s="6"/>
      <c r="G34" s="150"/>
      <c r="H34" s="150"/>
      <c r="I34" s="162"/>
      <c r="J34" s="170"/>
      <c r="K34" s="6"/>
      <c r="L34" s="6"/>
      <c r="M34" s="45"/>
      <c r="N34" s="45"/>
      <c r="O34" s="224"/>
      <c r="P34" s="176"/>
      <c r="Q34" s="176"/>
      <c r="R34" s="6"/>
      <c r="S34" s="35"/>
      <c r="T34" s="35"/>
      <c r="U34" s="47"/>
      <c r="V34" s="7"/>
      <c r="W34" s="7"/>
      <c r="X34" s="7"/>
      <c r="Y34" s="7"/>
      <c r="Z34" s="15"/>
      <c r="AA34" s="15"/>
      <c r="AB34" s="15"/>
      <c r="AC34" s="15"/>
      <c r="AD34" s="15"/>
      <c r="AE34" s="98"/>
      <c r="AF34" s="8"/>
      <c r="AG34" s="8"/>
      <c r="AH34" s="15"/>
      <c r="AI34" s="98"/>
      <c r="AJ34" s="85"/>
      <c r="AK34" s="8"/>
      <c r="AL34" s="15"/>
      <c r="AM34" s="98"/>
      <c r="AN34" s="8"/>
      <c r="AO34" s="54"/>
      <c r="AP34" s="15"/>
      <c r="AQ34" s="15"/>
      <c r="AR34" s="54"/>
      <c r="AS34" s="54"/>
      <c r="AT34" s="54"/>
      <c r="AU34" s="15"/>
      <c r="AV34" s="98"/>
      <c r="AW34" s="8"/>
      <c r="AX34" s="8"/>
      <c r="AY34" s="15"/>
      <c r="AZ34" s="15"/>
      <c r="BD34" s="15"/>
      <c r="BH34" s="15"/>
      <c r="BI34" s="15"/>
      <c r="BM34" s="15"/>
      <c r="BN34" s="15"/>
      <c r="BR34" s="15"/>
      <c r="BV34" s="15"/>
      <c r="BW34" s="15"/>
      <c r="CA34" s="15"/>
    </row>
    <row r="35" spans="1:79" ht="90" x14ac:dyDescent="0.25">
      <c r="A35" s="288">
        <v>11</v>
      </c>
      <c r="B35" s="327" t="s">
        <v>208</v>
      </c>
      <c r="C35" s="327" t="s">
        <v>207</v>
      </c>
      <c r="D35" s="328" t="s">
        <v>206</v>
      </c>
      <c r="E35" s="327" t="s">
        <v>205</v>
      </c>
      <c r="F35" s="290"/>
      <c r="G35" s="338" t="s">
        <v>209</v>
      </c>
      <c r="H35" s="306" t="s">
        <v>210</v>
      </c>
      <c r="I35" s="327" t="s">
        <v>128</v>
      </c>
      <c r="J35" s="327" t="s">
        <v>164</v>
      </c>
      <c r="K35" s="329">
        <v>0.41666666666666669</v>
      </c>
      <c r="L35" s="327" t="s">
        <v>211</v>
      </c>
      <c r="M35" s="327" t="s">
        <v>212</v>
      </c>
      <c r="N35" s="327" t="s">
        <v>213</v>
      </c>
      <c r="O35" s="289" t="s">
        <v>214</v>
      </c>
      <c r="P35" s="293"/>
      <c r="Q35" s="293"/>
      <c r="R35" s="315" t="s">
        <v>93</v>
      </c>
      <c r="T35" s="278"/>
      <c r="U35" s="417">
        <v>60</v>
      </c>
      <c r="V35" s="316"/>
      <c r="W35" s="327" t="s">
        <v>99</v>
      </c>
      <c r="X35" s="288" t="s">
        <v>271</v>
      </c>
      <c r="Y35" s="288"/>
      <c r="Z35" s="1"/>
      <c r="AA35" s="1"/>
      <c r="AB35" s="1"/>
      <c r="AC35" s="1"/>
      <c r="AD35" s="1"/>
      <c r="AE35" s="98"/>
      <c r="AF35" s="8"/>
      <c r="AG35" s="8"/>
      <c r="AH35" s="1"/>
      <c r="AI35" s="98"/>
      <c r="AJ35" s="85"/>
      <c r="AK35" s="8"/>
      <c r="AL35" s="1"/>
      <c r="AM35" s="98"/>
      <c r="AN35" s="8"/>
      <c r="AO35" s="54"/>
      <c r="AP35" s="1"/>
      <c r="AQ35" s="1"/>
      <c r="AR35" s="54"/>
      <c r="AS35" s="54"/>
      <c r="AT35" s="54"/>
      <c r="AU35" s="1"/>
      <c r="AV35" s="98"/>
      <c r="AW35" s="8"/>
      <c r="AX35" s="8"/>
      <c r="AY35" s="1"/>
      <c r="AZ35" s="1"/>
      <c r="BD35" s="1"/>
      <c r="BH35" s="1"/>
      <c r="BI35" s="1"/>
      <c r="BM35" s="1"/>
      <c r="BN35" s="1"/>
      <c r="BR35" s="1"/>
      <c r="BV35" s="1"/>
      <c r="BW35" s="1"/>
      <c r="CA35" s="1"/>
    </row>
    <row r="36" spans="1:79" ht="18" x14ac:dyDescent="0.25">
      <c r="A36" s="252"/>
      <c r="B36" s="125"/>
      <c r="C36" s="116"/>
      <c r="D36" s="116"/>
      <c r="E36" s="125"/>
      <c r="F36" s="125"/>
      <c r="G36" s="141"/>
      <c r="H36" s="141"/>
      <c r="I36" s="165"/>
      <c r="J36" s="134"/>
      <c r="K36" s="125"/>
      <c r="L36" s="1"/>
      <c r="M36" s="125"/>
      <c r="N36" s="125"/>
      <c r="O36" s="226"/>
      <c r="P36" s="178"/>
      <c r="Q36" s="178"/>
      <c r="R36" s="1"/>
      <c r="S36" s="29"/>
      <c r="T36" s="29"/>
      <c r="U36" s="44"/>
      <c r="V36" s="1"/>
      <c r="Z36" s="16"/>
      <c r="AA36" s="16"/>
      <c r="AB36" s="16"/>
      <c r="AC36" s="16"/>
      <c r="AD36" s="16"/>
      <c r="AE36" s="98"/>
      <c r="AF36" s="8"/>
      <c r="AG36" s="8"/>
      <c r="AH36" s="16"/>
      <c r="AI36" s="98"/>
      <c r="AJ36" s="85"/>
      <c r="AK36" s="8"/>
      <c r="AL36" s="16"/>
      <c r="AM36" s="98"/>
      <c r="AN36" s="8"/>
      <c r="AO36" s="54"/>
      <c r="AP36" s="16"/>
      <c r="AQ36" s="16"/>
      <c r="AR36" s="54"/>
      <c r="AS36" s="54"/>
      <c r="AT36" s="54"/>
      <c r="AU36" s="16"/>
      <c r="AV36" s="98"/>
      <c r="AW36" s="8"/>
      <c r="AX36" s="8"/>
      <c r="AY36" s="16"/>
      <c r="AZ36" s="16"/>
      <c r="BD36" s="16"/>
      <c r="BH36" s="16"/>
      <c r="BI36" s="16"/>
      <c r="BM36" s="16"/>
      <c r="BN36" s="16"/>
      <c r="BR36" s="16"/>
      <c r="BV36" s="16"/>
      <c r="BW36" s="16"/>
      <c r="CA36" s="16"/>
    </row>
    <row r="37" spans="1:79" ht="18" x14ac:dyDescent="0.2">
      <c r="A37" s="253"/>
      <c r="B37" s="7"/>
      <c r="C37" s="7"/>
      <c r="D37" s="7"/>
      <c r="E37" s="7"/>
      <c r="F37" s="7"/>
      <c r="G37" s="152"/>
      <c r="H37" s="152"/>
      <c r="I37" s="163"/>
      <c r="J37" s="171"/>
      <c r="K37" s="7"/>
      <c r="L37" s="7"/>
      <c r="M37" s="47"/>
      <c r="N37" s="47"/>
      <c r="O37" s="225"/>
      <c r="P37" s="177"/>
      <c r="Q37" s="177"/>
      <c r="R37" s="7"/>
      <c r="S37" s="35"/>
      <c r="T37" s="35"/>
      <c r="U37" s="47"/>
      <c r="V37" s="7"/>
      <c r="W37" s="7"/>
      <c r="X37" s="7"/>
      <c r="Y37" s="7"/>
      <c r="AE37" s="99"/>
      <c r="AF37" s="9"/>
      <c r="AG37" s="9"/>
      <c r="AV37" s="99"/>
      <c r="AW37" s="9"/>
      <c r="AX37" s="9"/>
    </row>
    <row r="38" spans="1:79" ht="108" x14ac:dyDescent="0.25">
      <c r="A38" s="287">
        <v>12</v>
      </c>
      <c r="B38" s="330" t="s">
        <v>218</v>
      </c>
      <c r="C38" s="331" t="s">
        <v>336</v>
      </c>
      <c r="D38" s="332" t="s">
        <v>217</v>
      </c>
      <c r="E38" s="330" t="s">
        <v>216</v>
      </c>
      <c r="F38" s="331"/>
      <c r="G38" s="338" t="s">
        <v>219</v>
      </c>
      <c r="H38" s="297" t="s">
        <v>220</v>
      </c>
      <c r="I38" s="330" t="s">
        <v>153</v>
      </c>
      <c r="J38" s="330" t="s">
        <v>164</v>
      </c>
      <c r="K38" s="333">
        <v>0.45833333333333331</v>
      </c>
      <c r="L38" s="330" t="s">
        <v>221</v>
      </c>
      <c r="M38" s="330" t="s">
        <v>77</v>
      </c>
      <c r="N38" s="407" t="s">
        <v>222</v>
      </c>
      <c r="O38" s="164"/>
      <c r="P38" s="331"/>
      <c r="Q38" s="331"/>
      <c r="R38" s="334" t="s">
        <v>54</v>
      </c>
      <c r="S38" s="335">
        <v>58.38</v>
      </c>
      <c r="T38" s="336">
        <v>1.62</v>
      </c>
      <c r="U38" s="420"/>
      <c r="V38" s="337">
        <v>43136</v>
      </c>
      <c r="W38" s="330" t="s">
        <v>223</v>
      </c>
      <c r="X38" s="336" t="s">
        <v>76</v>
      </c>
      <c r="Y38" s="27"/>
      <c r="AE38" s="99"/>
      <c r="AF38" s="9"/>
      <c r="AG38" s="12"/>
      <c r="AV38" s="99"/>
      <c r="AW38" s="9"/>
      <c r="AX38" s="9"/>
    </row>
    <row r="39" spans="1:79" s="7" customFormat="1" ht="18" x14ac:dyDescent="0.25">
      <c r="A39" s="252"/>
      <c r="B39" s="1"/>
      <c r="C39" s="1"/>
      <c r="D39" s="1"/>
      <c r="E39" s="1"/>
      <c r="F39" s="1"/>
      <c r="G39" s="141"/>
      <c r="H39" s="141"/>
      <c r="I39" s="157"/>
      <c r="J39" s="172"/>
      <c r="K39" s="1"/>
      <c r="L39" s="1"/>
      <c r="M39" s="44"/>
      <c r="N39" s="44"/>
      <c r="O39" s="228"/>
      <c r="P39" s="180"/>
      <c r="Q39" s="180"/>
      <c r="R39" s="1"/>
      <c r="S39" s="29"/>
      <c r="T39" s="29"/>
      <c r="U39" s="44"/>
      <c r="V39" s="1"/>
      <c r="W39"/>
      <c r="X39"/>
      <c r="Y39"/>
      <c r="Z39" s="9"/>
      <c r="AA39" s="9"/>
      <c r="AB39" s="9"/>
      <c r="AC39" s="9"/>
      <c r="AD39" s="9"/>
      <c r="AE39" s="99"/>
      <c r="AF39" s="9"/>
      <c r="AG39" s="9"/>
      <c r="AH39" s="9"/>
      <c r="AI39" s="99"/>
      <c r="AJ39" s="84"/>
      <c r="AK39" s="9"/>
      <c r="AL39" s="9"/>
      <c r="AM39" s="99"/>
      <c r="AN39" s="9"/>
      <c r="AO39" s="55"/>
      <c r="AP39" s="9"/>
      <c r="AQ39" s="9"/>
      <c r="AR39" s="55"/>
      <c r="AS39" s="55"/>
      <c r="AT39" s="55"/>
      <c r="AU39" s="9"/>
      <c r="AV39" s="99"/>
      <c r="AW39" s="9"/>
      <c r="AX39" s="9"/>
      <c r="AY39" s="9"/>
      <c r="AZ39" s="9"/>
      <c r="BD39" s="9"/>
      <c r="BH39" s="9"/>
      <c r="BI39" s="9"/>
      <c r="BM39" s="9"/>
      <c r="BN39" s="9"/>
      <c r="BR39" s="9"/>
      <c r="BV39" s="9"/>
      <c r="BW39" s="9"/>
      <c r="CA39" s="9"/>
    </row>
    <row r="40" spans="1:79" s="3" customFormat="1" ht="18" x14ac:dyDescent="0.25">
      <c r="A40" s="251"/>
      <c r="B40" s="7"/>
      <c r="C40" s="7"/>
      <c r="D40" s="7"/>
      <c r="E40" s="7"/>
      <c r="F40" s="7"/>
      <c r="G40" s="152"/>
      <c r="H40" s="152"/>
      <c r="I40" s="163"/>
      <c r="J40" s="171"/>
      <c r="K40" s="7"/>
      <c r="L40" s="7"/>
      <c r="M40" s="47"/>
      <c r="N40" s="47"/>
      <c r="O40" s="224"/>
      <c r="P40" s="176"/>
      <c r="Q40" s="176"/>
      <c r="R40" s="7"/>
      <c r="S40" s="35"/>
      <c r="T40" s="35"/>
      <c r="U40" s="47"/>
      <c r="V40" s="7"/>
      <c r="W40" s="7"/>
      <c r="X40" s="7"/>
      <c r="Y40" s="7"/>
      <c r="AE40" s="101"/>
      <c r="AI40" s="101"/>
      <c r="AJ40" s="83"/>
      <c r="AM40" s="101"/>
      <c r="AN40" s="12"/>
      <c r="AO40" s="57"/>
      <c r="AR40" s="53"/>
      <c r="AS40" s="57"/>
      <c r="AT40" s="53"/>
      <c r="AV40" s="101"/>
      <c r="AW40" s="12"/>
    </row>
    <row r="41" spans="1:79" s="1" customFormat="1" ht="225.75" thickBot="1" x14ac:dyDescent="0.25">
      <c r="A41" s="342">
        <v>13</v>
      </c>
      <c r="B41" s="318" t="s">
        <v>233</v>
      </c>
      <c r="C41" s="318" t="s">
        <v>234</v>
      </c>
      <c r="D41" s="319" t="s">
        <v>232</v>
      </c>
      <c r="E41" s="318" t="s">
        <v>231</v>
      </c>
      <c r="F41" s="320"/>
      <c r="G41" s="350" t="s">
        <v>235</v>
      </c>
      <c r="H41" s="318" t="s">
        <v>236</v>
      </c>
      <c r="I41" s="318" t="s">
        <v>153</v>
      </c>
      <c r="J41" s="318" t="s">
        <v>250</v>
      </c>
      <c r="K41" s="321">
        <v>0.79166666666666663</v>
      </c>
      <c r="L41" s="318" t="s">
        <v>237</v>
      </c>
      <c r="M41" s="318" t="s">
        <v>156</v>
      </c>
      <c r="N41" s="408" t="s">
        <v>238</v>
      </c>
      <c r="O41" s="409" t="s">
        <v>239</v>
      </c>
      <c r="P41" s="343"/>
      <c r="Q41" s="343"/>
      <c r="R41" s="344" t="s">
        <v>54</v>
      </c>
      <c r="T41" s="325"/>
      <c r="U41" s="421">
        <v>60</v>
      </c>
      <c r="V41" s="345" t="s">
        <v>240</v>
      </c>
      <c r="W41" s="346" t="s">
        <v>241</v>
      </c>
      <c r="X41" s="344" t="s">
        <v>414</v>
      </c>
      <c r="Y41" s="344"/>
      <c r="AE41" s="102"/>
      <c r="AI41" s="102"/>
      <c r="AJ41" s="87"/>
      <c r="AM41" s="102"/>
      <c r="AN41" s="8"/>
      <c r="AO41" s="54"/>
      <c r="AR41" s="59"/>
      <c r="AS41" s="54"/>
      <c r="AT41" s="59"/>
      <c r="AV41" s="102"/>
      <c r="AW41" s="8"/>
    </row>
    <row r="42" spans="1:79" ht="18" x14ac:dyDescent="0.25">
      <c r="B42" s="1"/>
      <c r="C42" s="125"/>
      <c r="D42" s="1"/>
      <c r="E42" s="116"/>
      <c r="F42" s="116"/>
      <c r="G42" s="141"/>
      <c r="H42" s="141"/>
      <c r="I42" s="165"/>
      <c r="J42" s="169"/>
      <c r="K42" s="116"/>
      <c r="L42" s="1"/>
      <c r="M42" s="125"/>
      <c r="N42" s="125"/>
      <c r="O42" s="226"/>
      <c r="P42" s="178"/>
      <c r="Q42" s="178"/>
      <c r="R42" s="1"/>
      <c r="S42" s="29"/>
      <c r="T42" s="29"/>
      <c r="U42" s="44"/>
      <c r="V42" s="1"/>
      <c r="AN42" s="9"/>
      <c r="AO42" s="55"/>
      <c r="AS42" s="55"/>
      <c r="AW42" s="9"/>
    </row>
    <row r="43" spans="1:79" ht="18" x14ac:dyDescent="0.2">
      <c r="A43" s="251"/>
      <c r="B43" s="7"/>
      <c r="C43" s="7"/>
      <c r="D43" s="7"/>
      <c r="E43" s="7"/>
      <c r="F43" s="7"/>
      <c r="G43" s="152"/>
      <c r="H43" s="152"/>
      <c r="I43" s="163"/>
      <c r="J43" s="171"/>
      <c r="K43" s="7"/>
      <c r="L43" s="7"/>
      <c r="M43" s="47"/>
      <c r="N43" s="47"/>
      <c r="O43" s="225"/>
      <c r="P43" s="177"/>
      <c r="Q43" s="177"/>
      <c r="R43" s="7"/>
      <c r="S43" s="35"/>
      <c r="T43" s="35"/>
      <c r="U43" s="47"/>
      <c r="V43" s="7"/>
      <c r="W43" s="7"/>
      <c r="X43" s="7"/>
      <c r="Y43" s="7"/>
      <c r="AN43" s="9"/>
      <c r="AO43" s="55"/>
      <c r="AS43" s="55"/>
      <c r="AW43" s="9"/>
    </row>
    <row r="44" spans="1:79" ht="75" x14ac:dyDescent="0.2">
      <c r="A44" s="317">
        <v>14</v>
      </c>
      <c r="B44" s="318" t="s">
        <v>242</v>
      </c>
      <c r="C44" s="318" t="s">
        <v>244</v>
      </c>
      <c r="D44" s="319" t="s">
        <v>243</v>
      </c>
      <c r="E44" s="318" t="s">
        <v>242</v>
      </c>
      <c r="F44" s="320"/>
      <c r="G44" s="350" t="s">
        <v>245</v>
      </c>
      <c r="H44" s="318" t="s">
        <v>246</v>
      </c>
      <c r="I44" s="318" t="s">
        <v>128</v>
      </c>
      <c r="J44" s="318" t="s">
        <v>201</v>
      </c>
      <c r="K44" s="321">
        <v>0.41666666666666669</v>
      </c>
      <c r="L44" s="318" t="s">
        <v>247</v>
      </c>
      <c r="M44" s="318" t="s">
        <v>77</v>
      </c>
      <c r="N44" s="318" t="s">
        <v>248</v>
      </c>
      <c r="O44" s="318" t="s">
        <v>249</v>
      </c>
      <c r="P44" s="320"/>
      <c r="Q44" s="320"/>
      <c r="R44" s="348" t="s">
        <v>272</v>
      </c>
      <c r="S44" s="325">
        <v>58.38</v>
      </c>
      <c r="T44" s="325">
        <v>1.62</v>
      </c>
      <c r="U44" s="421"/>
      <c r="V44" s="349"/>
      <c r="W44" s="343"/>
      <c r="X44" s="348"/>
      <c r="Y44" s="348"/>
      <c r="AN44" s="9"/>
      <c r="AO44" s="55"/>
      <c r="AS44" s="55"/>
      <c r="AW44" s="9"/>
    </row>
    <row r="45" spans="1:79" ht="18" x14ac:dyDescent="0.25">
      <c r="B45" s="125"/>
      <c r="C45" s="1"/>
      <c r="D45" s="1"/>
      <c r="E45" s="125"/>
      <c r="F45" s="125"/>
      <c r="G45" s="141"/>
      <c r="H45" s="125"/>
      <c r="I45" s="164"/>
      <c r="J45" s="125"/>
      <c r="K45" s="125"/>
      <c r="L45" s="1"/>
      <c r="M45" s="43"/>
      <c r="N45" s="43"/>
      <c r="O45" s="226"/>
      <c r="P45" s="178"/>
      <c r="Q45" s="178"/>
      <c r="R45" s="1"/>
      <c r="S45" s="29"/>
      <c r="T45" s="29"/>
      <c r="U45" s="44"/>
      <c r="V45" s="1"/>
      <c r="W45" s="1"/>
      <c r="X45" s="1"/>
      <c r="Y45" s="1"/>
      <c r="AN45" s="9"/>
      <c r="AO45" s="55"/>
      <c r="AS45" s="55"/>
      <c r="AW45" s="9"/>
    </row>
    <row r="46" spans="1:79" ht="18" x14ac:dyDescent="0.2">
      <c r="A46" s="253"/>
      <c r="B46" s="7"/>
      <c r="C46" s="7"/>
      <c r="D46" s="7"/>
      <c r="E46" s="7"/>
      <c r="F46" s="7"/>
      <c r="G46" s="152"/>
      <c r="H46" s="152"/>
      <c r="I46" s="163"/>
      <c r="J46" s="171"/>
      <c r="K46" s="7"/>
      <c r="L46" s="7"/>
      <c r="M46" s="48"/>
      <c r="N46" s="48"/>
      <c r="O46" s="225"/>
      <c r="P46" s="177"/>
      <c r="Q46" s="177"/>
      <c r="R46" s="7"/>
      <c r="S46" s="35"/>
      <c r="T46" s="35"/>
      <c r="U46" s="47"/>
      <c r="V46" s="7"/>
      <c r="W46" s="7"/>
      <c r="X46" s="7"/>
      <c r="Y46" s="7"/>
      <c r="AN46" s="9"/>
      <c r="AO46" s="55"/>
      <c r="AS46" s="55"/>
      <c r="AW46" s="9"/>
    </row>
    <row r="47" spans="1:79" ht="75.75" thickBot="1" x14ac:dyDescent="0.25">
      <c r="A47" s="317">
        <v>15</v>
      </c>
      <c r="B47" s="318" t="s">
        <v>254</v>
      </c>
      <c r="C47" s="318" t="s">
        <v>253</v>
      </c>
      <c r="D47" s="319" t="s">
        <v>252</v>
      </c>
      <c r="E47" s="318" t="s">
        <v>251</v>
      </c>
      <c r="F47" s="343"/>
      <c r="G47" s="350" t="s">
        <v>255</v>
      </c>
      <c r="H47" s="318" t="s">
        <v>256</v>
      </c>
      <c r="I47" s="318" t="s">
        <v>153</v>
      </c>
      <c r="J47" s="318" t="s">
        <v>164</v>
      </c>
      <c r="K47" s="321">
        <v>0.4375</v>
      </c>
      <c r="L47" s="318" t="s">
        <v>257</v>
      </c>
      <c r="M47" s="318" t="s">
        <v>140</v>
      </c>
      <c r="N47" s="318" t="s">
        <v>259</v>
      </c>
      <c r="O47" s="348" t="s">
        <v>412</v>
      </c>
      <c r="P47" s="320"/>
      <c r="Q47" s="320"/>
      <c r="R47" s="348" t="s">
        <v>273</v>
      </c>
      <c r="S47" s="325"/>
      <c r="T47" s="325"/>
      <c r="U47" s="421"/>
      <c r="V47" s="349"/>
      <c r="W47" s="346"/>
      <c r="X47" s="317"/>
      <c r="Y47" s="317"/>
      <c r="AN47" s="9"/>
      <c r="AO47" s="55"/>
      <c r="AS47" s="55"/>
      <c r="AW47" s="9"/>
    </row>
    <row r="48" spans="1:79" s="9" customFormat="1" ht="18" x14ac:dyDescent="0.2">
      <c r="A48" s="247"/>
      <c r="B48" s="116"/>
      <c r="C48" s="116"/>
      <c r="D48" s="116"/>
      <c r="E48" s="116"/>
      <c r="F48" s="116"/>
      <c r="G48" s="141"/>
      <c r="H48" s="141"/>
      <c r="I48" s="165"/>
      <c r="J48" s="169"/>
      <c r="K48" s="116"/>
      <c r="L48" s="116"/>
      <c r="M48" s="116"/>
      <c r="N48" s="116"/>
      <c r="O48" s="226"/>
      <c r="P48" s="181"/>
      <c r="Q48" s="181"/>
      <c r="R48" s="1"/>
      <c r="S48" s="29"/>
      <c r="T48" s="29"/>
      <c r="U48" s="44"/>
      <c r="V48" s="1"/>
      <c r="W48"/>
      <c r="X48"/>
      <c r="Y48"/>
      <c r="AE48" s="99"/>
      <c r="AI48" s="99"/>
      <c r="AJ48" s="84"/>
      <c r="AM48" s="99"/>
      <c r="AO48" s="55"/>
      <c r="AR48" s="55"/>
      <c r="AS48" s="55"/>
      <c r="AT48" s="55"/>
      <c r="AV48" s="99"/>
    </row>
    <row r="49" spans="1:79" s="7" customFormat="1" ht="18" x14ac:dyDescent="0.2">
      <c r="A49" s="253"/>
      <c r="G49" s="152"/>
      <c r="H49" s="152"/>
      <c r="I49" s="163"/>
      <c r="J49" s="171"/>
      <c r="M49" s="47"/>
      <c r="N49" s="47"/>
      <c r="O49" s="225"/>
      <c r="P49" s="47"/>
      <c r="Q49" s="47"/>
      <c r="S49" s="35"/>
      <c r="T49" s="35"/>
      <c r="U49" s="47"/>
      <c r="W49" s="47"/>
      <c r="X49" s="47"/>
      <c r="Y49" s="47"/>
      <c r="Z49" s="9"/>
      <c r="AA49" s="9"/>
      <c r="AB49" s="9"/>
      <c r="AC49" s="9"/>
      <c r="AD49" s="9"/>
      <c r="AE49" s="99"/>
      <c r="AF49" s="9"/>
      <c r="AG49" s="9"/>
      <c r="AH49" s="9"/>
      <c r="AI49" s="99"/>
      <c r="AJ49" s="84"/>
      <c r="AK49" s="9"/>
      <c r="AL49" s="9"/>
      <c r="AM49" s="99"/>
      <c r="AN49" s="9"/>
      <c r="AO49" s="55"/>
      <c r="AP49" s="9"/>
      <c r="AQ49" s="9"/>
      <c r="AR49" s="55"/>
      <c r="AS49" s="55"/>
      <c r="AT49" s="55"/>
      <c r="AU49" s="9"/>
      <c r="AV49" s="99"/>
      <c r="AW49" s="9"/>
      <c r="AX49" s="9"/>
      <c r="AY49" s="9"/>
      <c r="AZ49" s="9"/>
      <c r="BD49" s="9"/>
      <c r="BH49" s="9"/>
      <c r="BI49" s="9"/>
      <c r="BM49" s="9"/>
      <c r="BN49" s="9"/>
      <c r="BR49" s="9"/>
      <c r="BV49" s="9"/>
      <c r="BW49" s="9"/>
      <c r="CA49" s="9"/>
    </row>
    <row r="50" spans="1:79" ht="18" x14ac:dyDescent="0.2">
      <c r="A50" s="288">
        <v>16</v>
      </c>
      <c r="B50" s="358" t="s">
        <v>260</v>
      </c>
      <c r="C50" s="358" t="s">
        <v>262</v>
      </c>
      <c r="D50" s="270" t="s">
        <v>261</v>
      </c>
      <c r="E50" s="358" t="s">
        <v>260</v>
      </c>
      <c r="F50" s="269"/>
      <c r="G50" s="269" t="s">
        <v>263</v>
      </c>
      <c r="H50" s="358" t="s">
        <v>264</v>
      </c>
      <c r="I50" s="358" t="s">
        <v>153</v>
      </c>
      <c r="J50" s="358" t="s">
        <v>265</v>
      </c>
      <c r="K50" s="359">
        <v>0.77083333333333337</v>
      </c>
      <c r="L50" s="358" t="s">
        <v>266</v>
      </c>
      <c r="M50" s="358" t="s">
        <v>77</v>
      </c>
      <c r="N50" s="358" t="s">
        <v>267</v>
      </c>
      <c r="O50" s="273" t="s">
        <v>339</v>
      </c>
      <c r="P50" s="269"/>
      <c r="Q50" s="269"/>
      <c r="R50" s="300" t="s">
        <v>305</v>
      </c>
      <c r="S50" s="278">
        <v>58.38</v>
      </c>
      <c r="T50" s="278">
        <v>1.62</v>
      </c>
      <c r="U50" s="417"/>
      <c r="V50" s="302">
        <v>43139</v>
      </c>
      <c r="W50" s="358" t="s">
        <v>268</v>
      </c>
      <c r="X50" s="288"/>
      <c r="Y50" s="288"/>
      <c r="Z50" s="9"/>
      <c r="AA50" s="9"/>
      <c r="AB50" s="9"/>
      <c r="AC50" s="9"/>
      <c r="AD50" s="9"/>
      <c r="AE50" s="99"/>
      <c r="AF50" s="9"/>
      <c r="AG50" s="9"/>
      <c r="AH50" s="9"/>
      <c r="AI50" s="99"/>
      <c r="AJ50" s="84"/>
      <c r="AK50" s="9"/>
      <c r="AL50" s="9"/>
      <c r="AM50" s="99"/>
      <c r="AN50" s="9"/>
      <c r="AO50" s="55"/>
      <c r="AP50" s="9"/>
      <c r="AQ50" s="9"/>
      <c r="AR50" s="55"/>
      <c r="AS50" s="55"/>
      <c r="AT50" s="55"/>
      <c r="AU50" s="9"/>
      <c r="AV50" s="99"/>
      <c r="AW50" s="9"/>
      <c r="AX50" s="9"/>
      <c r="AY50" s="9"/>
      <c r="AZ50" s="9"/>
      <c r="BD50" s="9"/>
      <c r="BH50" s="9"/>
      <c r="BI50" s="9"/>
      <c r="BM50" s="9"/>
      <c r="BN50" s="9"/>
      <c r="BR50" s="9"/>
      <c r="BV50" s="9"/>
      <c r="BW50" s="9"/>
      <c r="CA50" s="9"/>
    </row>
    <row r="51" spans="1:79" ht="18" x14ac:dyDescent="0.2">
      <c r="B51" s="116"/>
      <c r="C51" s="1"/>
      <c r="D51" s="1"/>
      <c r="E51" s="116"/>
      <c r="F51" s="116"/>
      <c r="G51" s="129"/>
      <c r="H51" s="141"/>
      <c r="I51" s="165"/>
      <c r="J51" s="169"/>
      <c r="K51" s="116"/>
      <c r="L51" s="116"/>
      <c r="M51" s="116"/>
      <c r="N51" s="116"/>
      <c r="O51" s="229"/>
      <c r="P51" s="169"/>
      <c r="Q51" s="169"/>
      <c r="R51" s="1"/>
      <c r="S51" s="29"/>
      <c r="T51" s="29"/>
      <c r="U51" s="44"/>
      <c r="V51" s="1"/>
    </row>
    <row r="52" spans="1:79" ht="18" x14ac:dyDescent="0.25">
      <c r="B52" s="1"/>
      <c r="C52" s="1"/>
      <c r="D52" s="1"/>
      <c r="E52" s="1"/>
      <c r="F52" s="1"/>
      <c r="G52" s="146"/>
      <c r="H52" s="146"/>
      <c r="I52" s="164"/>
      <c r="J52" s="172"/>
      <c r="K52" s="1"/>
      <c r="L52" s="1"/>
      <c r="M52" s="44"/>
      <c r="N52" s="44"/>
      <c r="O52" s="226"/>
      <c r="P52" s="178"/>
      <c r="Q52" s="178"/>
      <c r="R52" s="1"/>
      <c r="S52" s="39"/>
      <c r="T52" s="39"/>
      <c r="U52" s="43"/>
      <c r="V52" s="5"/>
    </row>
    <row r="53" spans="1:79" ht="18" x14ac:dyDescent="0.25">
      <c r="A53" s="251"/>
      <c r="B53" s="7"/>
      <c r="C53" s="7"/>
      <c r="D53" s="7"/>
      <c r="E53" s="7"/>
      <c r="F53" s="7"/>
      <c r="G53" s="152"/>
      <c r="H53" s="152"/>
      <c r="I53" s="163"/>
      <c r="J53" s="171"/>
      <c r="K53" s="7"/>
      <c r="L53" s="7"/>
      <c r="M53" s="47"/>
      <c r="N53" s="47"/>
      <c r="O53" s="224"/>
      <c r="P53" s="176"/>
      <c r="Q53" s="176"/>
      <c r="R53" s="7"/>
      <c r="S53" s="35"/>
      <c r="T53" s="35"/>
      <c r="U53" s="47"/>
      <c r="V53" s="7"/>
      <c r="W53" s="7"/>
      <c r="X53" s="7"/>
      <c r="Y53" s="7"/>
    </row>
    <row r="54" spans="1:79" ht="72.75" thickBot="1" x14ac:dyDescent="0.25">
      <c r="A54" s="288">
        <v>17</v>
      </c>
      <c r="B54" s="358" t="s">
        <v>277</v>
      </c>
      <c r="C54" s="358" t="s">
        <v>276</v>
      </c>
      <c r="D54" s="270" t="s">
        <v>275</v>
      </c>
      <c r="E54" s="358" t="s">
        <v>274</v>
      </c>
      <c r="F54" s="269"/>
      <c r="G54" s="362" t="s">
        <v>278</v>
      </c>
      <c r="H54" s="358" t="s">
        <v>279</v>
      </c>
      <c r="I54" s="358" t="s">
        <v>153</v>
      </c>
      <c r="J54" s="358" t="s">
        <v>323</v>
      </c>
      <c r="K54" s="366">
        <v>0.4375</v>
      </c>
      <c r="L54" s="358" t="s">
        <v>280</v>
      </c>
      <c r="M54" s="358" t="s">
        <v>140</v>
      </c>
      <c r="N54" s="358" t="s">
        <v>281</v>
      </c>
      <c r="O54" s="358" t="s">
        <v>282</v>
      </c>
      <c r="P54" s="288"/>
      <c r="Q54" s="288"/>
      <c r="R54" s="300" t="s">
        <v>57</v>
      </c>
      <c r="S54" s="278"/>
      <c r="T54" s="278"/>
      <c r="U54" s="422"/>
      <c r="V54" s="302"/>
      <c r="W54" s="300"/>
      <c r="X54" s="300"/>
      <c r="Y54" s="300"/>
    </row>
    <row r="55" spans="1:79" ht="18" x14ac:dyDescent="0.25">
      <c r="B55" s="116"/>
      <c r="C55" s="1"/>
      <c r="D55" s="1"/>
      <c r="E55" s="116"/>
      <c r="F55" s="116"/>
      <c r="G55" s="141"/>
      <c r="H55" s="141"/>
      <c r="I55" s="165"/>
      <c r="J55" s="169"/>
      <c r="K55" s="116"/>
      <c r="L55" s="116"/>
      <c r="M55" s="116"/>
      <c r="N55" s="116"/>
      <c r="O55" s="229"/>
      <c r="P55" s="178"/>
      <c r="Q55" s="178"/>
      <c r="R55" s="1"/>
      <c r="S55" s="29"/>
      <c r="T55" s="29"/>
      <c r="U55" s="44"/>
      <c r="V55" s="1"/>
      <c r="W55" s="10"/>
      <c r="X55" s="10"/>
      <c r="Y55" s="10"/>
    </row>
    <row r="56" spans="1:79" ht="18" x14ac:dyDescent="0.25">
      <c r="B56" s="1"/>
      <c r="C56" s="1"/>
      <c r="D56" s="1"/>
      <c r="E56" s="1"/>
      <c r="F56" s="1"/>
      <c r="G56" s="146"/>
      <c r="H56" s="146"/>
      <c r="I56" s="164"/>
      <c r="J56" s="172"/>
      <c r="K56" s="1"/>
      <c r="L56" s="1"/>
      <c r="M56" s="44"/>
      <c r="N56" s="44"/>
      <c r="O56" s="226"/>
      <c r="P56" s="178"/>
      <c r="Q56" s="178"/>
      <c r="R56" s="1"/>
      <c r="S56" s="29"/>
      <c r="T56" s="29"/>
      <c r="U56" s="44"/>
      <c r="V56" s="1"/>
      <c r="W56" s="10"/>
      <c r="X56" s="10"/>
      <c r="Y56" s="10"/>
    </row>
    <row r="57" spans="1:79" s="7" customFormat="1" ht="18" x14ac:dyDescent="0.25">
      <c r="A57" s="253"/>
      <c r="B57" s="6"/>
      <c r="C57" s="6"/>
      <c r="D57" s="6"/>
      <c r="E57" s="6"/>
      <c r="F57" s="6"/>
      <c r="G57" s="150"/>
      <c r="H57" s="150"/>
      <c r="I57" s="162"/>
      <c r="J57" s="170"/>
      <c r="K57" s="6"/>
      <c r="L57" s="6"/>
      <c r="M57" s="49"/>
      <c r="N57" s="49"/>
      <c r="O57" s="224"/>
      <c r="P57" s="176"/>
      <c r="Q57" s="176"/>
      <c r="R57" s="6"/>
      <c r="S57" s="33"/>
      <c r="T57" s="33"/>
      <c r="U57" s="45"/>
      <c r="V57" s="6"/>
      <c r="Z57" s="9"/>
      <c r="AA57" s="9"/>
      <c r="AB57" s="9"/>
      <c r="AC57" s="9"/>
      <c r="AD57" s="9"/>
      <c r="AE57" s="99"/>
      <c r="AF57" s="9"/>
      <c r="AG57" s="9"/>
      <c r="AH57" s="9"/>
      <c r="AI57" s="99"/>
      <c r="AJ57" s="84"/>
      <c r="AK57" s="9"/>
      <c r="AL57" s="9"/>
      <c r="AM57" s="99"/>
      <c r="AN57" s="9"/>
      <c r="AO57" s="58"/>
      <c r="AP57" s="9"/>
      <c r="AQ57" s="9"/>
      <c r="AR57" s="55"/>
      <c r="AS57" s="58"/>
      <c r="AT57" s="58"/>
      <c r="AU57" s="9"/>
      <c r="AV57" s="99"/>
      <c r="AY57" s="9"/>
      <c r="AZ57" s="9"/>
      <c r="BD57" s="9"/>
      <c r="BH57" s="9"/>
      <c r="BI57" s="9"/>
      <c r="BM57" s="9"/>
      <c r="BN57" s="9"/>
      <c r="BR57" s="9"/>
      <c r="BV57" s="9"/>
      <c r="BW57" s="9"/>
      <c r="CA57" s="9"/>
    </row>
    <row r="58" spans="1:79" s="9" customFormat="1" ht="90" x14ac:dyDescent="0.2">
      <c r="A58" s="288">
        <v>18</v>
      </c>
      <c r="B58" s="358" t="s">
        <v>286</v>
      </c>
      <c r="C58" s="358" t="s">
        <v>285</v>
      </c>
      <c r="D58" s="270" t="s">
        <v>284</v>
      </c>
      <c r="E58" s="358" t="s">
        <v>283</v>
      </c>
      <c r="F58" s="269"/>
      <c r="G58" s="363" t="s">
        <v>287</v>
      </c>
      <c r="H58" s="358" t="s">
        <v>288</v>
      </c>
      <c r="I58" s="358" t="s">
        <v>153</v>
      </c>
      <c r="J58" s="358" t="s">
        <v>180</v>
      </c>
      <c r="K58" s="359">
        <v>0.83333333333333337</v>
      </c>
      <c r="L58" s="358" t="s">
        <v>289</v>
      </c>
      <c r="M58" s="358" t="s">
        <v>156</v>
      </c>
      <c r="N58" s="358" t="s">
        <v>290</v>
      </c>
      <c r="O58" s="361" t="s">
        <v>291</v>
      </c>
      <c r="P58" s="272"/>
      <c r="Q58" s="272"/>
      <c r="R58" s="300" t="s">
        <v>304</v>
      </c>
      <c r="S58" s="278"/>
      <c r="T58" s="278"/>
      <c r="U58" s="417">
        <v>60</v>
      </c>
      <c r="V58" s="302"/>
      <c r="W58" s="358" t="s">
        <v>292</v>
      </c>
      <c r="X58" s="288" t="s">
        <v>414</v>
      </c>
      <c r="Y58" s="288"/>
      <c r="AE58" s="99"/>
      <c r="AI58" s="99"/>
      <c r="AJ58" s="84"/>
      <c r="AM58" s="99"/>
      <c r="AO58" s="55"/>
      <c r="AR58" s="55"/>
      <c r="AS58" s="55"/>
      <c r="AT58" s="55"/>
      <c r="AV58" s="99"/>
    </row>
    <row r="59" spans="1:79" s="1" customFormat="1" ht="18.75" thickBot="1" x14ac:dyDescent="0.3">
      <c r="A59" s="247"/>
      <c r="B59" s="117"/>
      <c r="E59" s="116"/>
      <c r="F59" s="116"/>
      <c r="G59" s="347"/>
      <c r="H59" s="141"/>
      <c r="I59" s="164"/>
      <c r="J59" s="172"/>
      <c r="M59" s="43"/>
      <c r="N59" s="43"/>
      <c r="O59" s="227"/>
      <c r="P59" s="178"/>
      <c r="Q59" s="178"/>
      <c r="S59" s="29"/>
      <c r="T59" s="29"/>
      <c r="U59" s="44"/>
      <c r="W59"/>
      <c r="X59"/>
      <c r="Y59"/>
      <c r="Z59" s="8"/>
      <c r="AA59" s="8"/>
      <c r="AB59" s="8"/>
      <c r="AC59" s="8"/>
      <c r="AD59" s="8"/>
      <c r="AE59" s="98"/>
      <c r="AF59" s="8"/>
      <c r="AG59" s="8"/>
      <c r="AH59" s="8"/>
      <c r="AI59" s="102"/>
      <c r="AJ59" s="87"/>
      <c r="AL59" s="8"/>
      <c r="AM59" s="102"/>
      <c r="AN59" s="8"/>
      <c r="AO59" s="54"/>
      <c r="AP59" s="8"/>
      <c r="AR59" s="59"/>
      <c r="AS59" s="54"/>
      <c r="AT59" s="54"/>
      <c r="AU59" s="8"/>
      <c r="AV59" s="102"/>
      <c r="AW59" s="8"/>
      <c r="AX59" s="8"/>
      <c r="AY59" s="8"/>
      <c r="AZ59" s="8"/>
      <c r="BD59" s="8"/>
      <c r="BH59" s="8"/>
      <c r="BI59" s="8"/>
      <c r="BM59" s="8"/>
      <c r="BN59" s="8"/>
      <c r="BR59" s="8"/>
      <c r="BV59" s="8"/>
      <c r="BW59" s="8"/>
      <c r="CA59" s="8"/>
    </row>
    <row r="60" spans="1:79" s="1" customFormat="1" ht="18" x14ac:dyDescent="0.25">
      <c r="A60" s="247"/>
      <c r="B60" s="116"/>
      <c r="G60" s="347"/>
      <c r="H60" s="146"/>
      <c r="I60" s="164"/>
      <c r="J60" s="172"/>
      <c r="M60" s="43"/>
      <c r="N60" s="43"/>
      <c r="O60" s="227"/>
      <c r="P60" s="29"/>
      <c r="Q60" s="29"/>
      <c r="S60" s="29"/>
      <c r="T60" s="29"/>
      <c r="U60" s="44"/>
      <c r="W60"/>
      <c r="X60"/>
      <c r="Y60"/>
      <c r="Z60" s="8"/>
      <c r="AA60" s="8"/>
      <c r="AB60" s="8"/>
      <c r="AC60" s="8"/>
      <c r="AD60" s="8"/>
      <c r="AE60" s="98"/>
      <c r="AF60" s="8"/>
      <c r="AG60" s="8"/>
      <c r="AH60" s="8"/>
      <c r="AI60" s="102"/>
      <c r="AJ60" s="87"/>
      <c r="AL60" s="8"/>
      <c r="AM60" s="102"/>
      <c r="AN60" s="8"/>
      <c r="AO60" s="54"/>
      <c r="AP60" s="8"/>
      <c r="AR60" s="59"/>
      <c r="AS60" s="54"/>
      <c r="AT60" s="54"/>
      <c r="AU60" s="8"/>
      <c r="AV60" s="102"/>
      <c r="AW60" s="8"/>
      <c r="AX60" s="8"/>
      <c r="AY60" s="8"/>
      <c r="AZ60" s="8"/>
      <c r="BD60" s="8"/>
      <c r="BH60" s="8"/>
      <c r="BI60" s="8"/>
      <c r="BM60" s="8"/>
      <c r="BN60" s="8"/>
      <c r="BR60" s="8"/>
      <c r="BV60" s="8"/>
      <c r="BW60" s="8"/>
      <c r="CA60" s="8"/>
    </row>
    <row r="61" spans="1:79" s="1" customFormat="1" ht="18" x14ac:dyDescent="0.2">
      <c r="A61" s="251"/>
      <c r="B61" s="7"/>
      <c r="C61" s="7"/>
      <c r="D61" s="7"/>
      <c r="E61" s="7"/>
      <c r="F61" s="7"/>
      <c r="G61" s="152"/>
      <c r="H61" s="152"/>
      <c r="I61" s="163"/>
      <c r="J61" s="171"/>
      <c r="K61" s="7"/>
      <c r="L61" s="7"/>
      <c r="M61" s="47"/>
      <c r="N61" s="47"/>
      <c r="O61" s="230"/>
      <c r="P61" s="33"/>
      <c r="Q61" s="33"/>
      <c r="R61" s="7"/>
      <c r="S61" s="35"/>
      <c r="T61" s="35"/>
      <c r="U61" s="47"/>
      <c r="V61" s="7"/>
      <c r="W61" s="7"/>
      <c r="X61" s="7"/>
      <c r="Y61" s="7"/>
      <c r="Z61" s="8"/>
      <c r="AA61" s="8"/>
      <c r="AB61" s="8"/>
      <c r="AC61" s="8"/>
      <c r="AD61" s="8"/>
      <c r="AE61" s="98"/>
      <c r="AF61" s="8"/>
      <c r="AG61" s="8"/>
      <c r="AH61" s="8"/>
      <c r="AI61" s="102"/>
      <c r="AJ61" s="87"/>
      <c r="AL61" s="8"/>
      <c r="AM61" s="102"/>
      <c r="AN61" s="8"/>
      <c r="AO61" s="54"/>
      <c r="AP61" s="8"/>
      <c r="AR61" s="59"/>
      <c r="AS61" s="54"/>
      <c r="AT61" s="54"/>
      <c r="AU61" s="8"/>
      <c r="AV61" s="102"/>
      <c r="AW61" s="8"/>
      <c r="AX61" s="8"/>
      <c r="AY61" s="8"/>
      <c r="AZ61" s="8"/>
      <c r="BD61" s="8"/>
      <c r="BH61" s="8"/>
      <c r="BI61" s="8"/>
      <c r="BM61" s="8"/>
      <c r="BN61" s="8"/>
      <c r="BR61" s="8"/>
      <c r="BV61" s="8"/>
      <c r="BW61" s="8"/>
      <c r="CA61" s="8"/>
    </row>
    <row r="62" spans="1:79" s="1" customFormat="1" ht="342" x14ac:dyDescent="0.2">
      <c r="A62" s="288">
        <v>19</v>
      </c>
      <c r="B62" s="358" t="s">
        <v>296</v>
      </c>
      <c r="C62" s="358" t="s">
        <v>295</v>
      </c>
      <c r="D62" s="270" t="s">
        <v>294</v>
      </c>
      <c r="E62" s="358" t="s">
        <v>293</v>
      </c>
      <c r="F62" s="272"/>
      <c r="G62" s="404" t="s">
        <v>297</v>
      </c>
      <c r="H62" s="358" t="s">
        <v>298</v>
      </c>
      <c r="I62" s="358" t="s">
        <v>153</v>
      </c>
      <c r="J62" s="358" t="s">
        <v>299</v>
      </c>
      <c r="K62" s="359">
        <v>0.54166666666666663</v>
      </c>
      <c r="L62" s="358" t="s">
        <v>300</v>
      </c>
      <c r="M62" s="358" t="s">
        <v>77</v>
      </c>
      <c r="N62" s="363" t="s">
        <v>301</v>
      </c>
      <c r="O62" s="400" t="s">
        <v>338</v>
      </c>
      <c r="P62" s="364"/>
      <c r="Q62" s="364"/>
      <c r="R62" s="300" t="s">
        <v>54</v>
      </c>
      <c r="S62" s="278">
        <v>58.38</v>
      </c>
      <c r="T62" s="278">
        <v>1.62</v>
      </c>
      <c r="U62" s="423"/>
      <c r="V62" s="365"/>
      <c r="W62" s="358" t="s">
        <v>413</v>
      </c>
      <c r="X62" s="300" t="s">
        <v>302</v>
      </c>
      <c r="Y62" s="300"/>
      <c r="Z62" s="8"/>
      <c r="AA62" s="8"/>
      <c r="AB62" s="8"/>
      <c r="AC62" s="8"/>
      <c r="AD62" s="8"/>
      <c r="AE62" s="98"/>
      <c r="AF62" s="8"/>
      <c r="AG62" s="8"/>
      <c r="AH62" s="8"/>
      <c r="AI62" s="102"/>
      <c r="AJ62" s="87"/>
      <c r="AL62" s="8"/>
      <c r="AM62" s="102"/>
      <c r="AN62" s="8"/>
      <c r="AO62" s="54"/>
      <c r="AP62" s="8"/>
      <c r="AR62" s="59"/>
      <c r="AS62" s="54"/>
      <c r="AT62" s="54"/>
      <c r="AU62" s="8"/>
      <c r="AV62" s="102"/>
      <c r="AW62" s="8"/>
      <c r="AX62" s="8"/>
      <c r="AY62" s="8"/>
      <c r="AZ62" s="8"/>
      <c r="BD62" s="8"/>
      <c r="BH62" s="8"/>
      <c r="BI62" s="8"/>
      <c r="BM62" s="8"/>
      <c r="BN62" s="8"/>
      <c r="BR62" s="8"/>
      <c r="BV62" s="8"/>
      <c r="BW62" s="8"/>
      <c r="CA62" s="8"/>
    </row>
    <row r="63" spans="1:79" s="1" customFormat="1" x14ac:dyDescent="0.2">
      <c r="A63" s="247"/>
      <c r="B63" s="125"/>
      <c r="C63" s="125"/>
      <c r="D63" s="116"/>
      <c r="E63" s="125"/>
      <c r="F63" s="125"/>
      <c r="G63" s="154"/>
      <c r="H63" s="125"/>
      <c r="I63" s="147"/>
      <c r="J63" s="125"/>
      <c r="K63" s="125"/>
      <c r="L63" s="116"/>
      <c r="M63" s="125"/>
      <c r="N63" s="125"/>
      <c r="O63" s="232"/>
      <c r="P63" s="116"/>
      <c r="Q63" s="116"/>
      <c r="R63"/>
      <c r="S63" s="37"/>
      <c r="T63" s="37"/>
      <c r="U63" s="46"/>
      <c r="V63"/>
      <c r="Z63" s="8"/>
      <c r="AA63" s="8"/>
      <c r="AB63" s="8"/>
      <c r="AC63" s="8"/>
      <c r="AD63" s="8"/>
      <c r="AE63" s="98"/>
      <c r="AF63" s="8"/>
      <c r="AG63" s="8"/>
      <c r="AH63" s="8"/>
      <c r="AI63" s="102"/>
      <c r="AJ63" s="87"/>
      <c r="AL63" s="8"/>
      <c r="AM63" s="102"/>
      <c r="AN63" s="8"/>
      <c r="AO63" s="54"/>
      <c r="AP63" s="8"/>
      <c r="AR63" s="59"/>
      <c r="AS63" s="54"/>
      <c r="AT63" s="54"/>
      <c r="AU63" s="8"/>
      <c r="AV63" s="102"/>
      <c r="AW63" s="8"/>
      <c r="AX63" s="8"/>
      <c r="AY63" s="8"/>
      <c r="AZ63" s="8"/>
      <c r="BD63" s="8"/>
      <c r="BH63" s="8"/>
      <c r="BI63" s="8"/>
      <c r="BM63" s="8"/>
      <c r="BN63" s="8"/>
      <c r="BR63" s="8"/>
      <c r="BV63" s="8"/>
      <c r="BW63" s="8"/>
      <c r="CA63" s="8"/>
    </row>
    <row r="64" spans="1:79" ht="18" x14ac:dyDescent="0.2">
      <c r="A64" s="251"/>
      <c r="B64" s="7"/>
      <c r="C64" s="7"/>
      <c r="D64" s="7"/>
      <c r="E64" s="7"/>
      <c r="F64" s="7"/>
      <c r="G64" s="76"/>
      <c r="H64" s="76"/>
      <c r="I64" s="163"/>
      <c r="J64" s="171"/>
      <c r="K64" s="7"/>
      <c r="L64" s="7"/>
      <c r="M64" s="47"/>
      <c r="N64" s="47"/>
      <c r="O64" s="230"/>
      <c r="P64" s="33"/>
      <c r="Q64" s="33"/>
      <c r="R64" s="7"/>
      <c r="S64" s="35"/>
      <c r="T64" s="35"/>
      <c r="U64" s="47"/>
      <c r="V64" s="7"/>
      <c r="W64" s="7"/>
      <c r="X64" s="7"/>
      <c r="Y64" s="7"/>
      <c r="Z64" s="9"/>
      <c r="AA64" s="9"/>
      <c r="AB64" s="9"/>
      <c r="AC64" s="9"/>
      <c r="AD64" s="9"/>
      <c r="AE64" s="99"/>
      <c r="AF64" s="9"/>
      <c r="AG64" s="9"/>
      <c r="AH64" s="9"/>
      <c r="AL64" s="9"/>
      <c r="AN64" s="9"/>
      <c r="AO64" s="55"/>
      <c r="AP64" s="9"/>
      <c r="AS64" s="55"/>
      <c r="AT64" s="55"/>
      <c r="AU64" s="9"/>
      <c r="AW64" s="9"/>
      <c r="AX64" s="9"/>
      <c r="AY64" s="9"/>
      <c r="AZ64" s="9"/>
      <c r="BD64" s="9"/>
      <c r="BH64" s="9"/>
      <c r="BI64" s="9"/>
      <c r="BM64" s="9"/>
      <c r="BN64" s="9"/>
      <c r="BR64" s="9"/>
      <c r="BV64" s="9"/>
      <c r="BW64" s="9"/>
      <c r="CA64" s="9"/>
    </row>
    <row r="65" spans="1:79" ht="90.75" thickBot="1" x14ac:dyDescent="0.25">
      <c r="A65" s="367">
        <v>20</v>
      </c>
      <c r="B65" s="358" t="s">
        <v>309</v>
      </c>
      <c r="C65" s="358" t="s">
        <v>308</v>
      </c>
      <c r="D65" s="270" t="s">
        <v>307</v>
      </c>
      <c r="E65" s="358" t="s">
        <v>306</v>
      </c>
      <c r="F65" s="272"/>
      <c r="G65" s="362" t="s">
        <v>310</v>
      </c>
      <c r="H65" s="358" t="s">
        <v>311</v>
      </c>
      <c r="I65" s="358" t="s">
        <v>153</v>
      </c>
      <c r="J65" s="358" t="s">
        <v>201</v>
      </c>
      <c r="K65" s="368"/>
      <c r="L65" s="358" t="s">
        <v>313</v>
      </c>
      <c r="M65" s="358" t="s">
        <v>77</v>
      </c>
      <c r="N65" s="358" t="s">
        <v>312</v>
      </c>
      <c r="O65" s="360"/>
      <c r="P65" s="272"/>
      <c r="Q65" s="272"/>
      <c r="R65" s="367" t="s">
        <v>55</v>
      </c>
      <c r="S65" s="369">
        <v>58.38</v>
      </c>
      <c r="T65" s="367">
        <v>1.62</v>
      </c>
      <c r="U65" s="424"/>
      <c r="V65" s="367"/>
      <c r="W65" s="358" t="s">
        <v>65</v>
      </c>
      <c r="X65" s="367"/>
      <c r="Y65" s="367"/>
      <c r="Z65" s="9"/>
      <c r="AA65" s="9"/>
      <c r="AB65" s="9"/>
      <c r="AC65" s="9"/>
      <c r="AD65" s="9"/>
      <c r="AE65" s="99"/>
      <c r="AF65" s="9"/>
      <c r="AG65" s="9"/>
      <c r="AH65" s="9"/>
      <c r="AL65" s="9"/>
      <c r="AN65" s="9"/>
      <c r="AO65" s="55"/>
      <c r="AP65" s="9"/>
      <c r="AS65" s="55"/>
      <c r="AT65" s="55"/>
      <c r="AU65" s="9"/>
      <c r="AW65" s="9"/>
      <c r="AX65" s="9"/>
      <c r="AY65" s="9"/>
      <c r="AZ65" s="9"/>
      <c r="BD65" s="9"/>
      <c r="BH65" s="9"/>
      <c r="BI65" s="9"/>
      <c r="BM65" s="9"/>
      <c r="BN65" s="9"/>
      <c r="BR65" s="9"/>
      <c r="BV65" s="9"/>
      <c r="BW65" s="9"/>
      <c r="CA65" s="9"/>
    </row>
    <row r="66" spans="1:79" s="7" customFormat="1" x14ac:dyDescent="0.2">
      <c r="A66" s="247"/>
      <c r="B66" s="125"/>
      <c r="C66" s="125"/>
      <c r="D66" s="1"/>
      <c r="E66" s="125"/>
      <c r="F66" s="125"/>
      <c r="G66" s="141"/>
      <c r="H66" s="125"/>
      <c r="I66" s="147"/>
      <c r="J66" s="125"/>
      <c r="K66" s="125"/>
      <c r="L66" s="116"/>
      <c r="M66" s="125"/>
      <c r="N66" s="125"/>
      <c r="O66" s="233"/>
      <c r="P66" s="116"/>
      <c r="Q66" s="116"/>
      <c r="R66" s="1"/>
      <c r="S66" s="29"/>
      <c r="T66" s="29"/>
      <c r="U66" s="44"/>
      <c r="V66" s="1"/>
      <c r="W66"/>
      <c r="X66"/>
      <c r="Y66"/>
      <c r="Z66" s="9"/>
      <c r="AA66" s="9"/>
      <c r="AB66" s="9"/>
      <c r="AC66" s="9"/>
      <c r="AD66" s="9"/>
      <c r="AE66" s="99"/>
      <c r="AF66" s="9"/>
      <c r="AG66" s="9"/>
      <c r="AH66" s="9"/>
      <c r="AI66" s="99"/>
      <c r="AJ66" s="84"/>
      <c r="AK66" s="9"/>
      <c r="AL66" s="9"/>
      <c r="AM66" s="99"/>
      <c r="AN66" s="9"/>
      <c r="AO66" s="55"/>
      <c r="AP66" s="9"/>
      <c r="AQ66" s="9"/>
      <c r="AR66" s="55"/>
      <c r="AS66" s="58"/>
      <c r="AT66" s="58"/>
      <c r="AU66" s="9"/>
      <c r="AV66" s="99"/>
      <c r="AY66" s="9"/>
      <c r="AZ66" s="9"/>
      <c r="BD66" s="9"/>
      <c r="BH66" s="9"/>
      <c r="BI66" s="9"/>
      <c r="BM66" s="9"/>
      <c r="BN66" s="9"/>
      <c r="BR66" s="9"/>
      <c r="BV66" s="9"/>
      <c r="BW66" s="9"/>
      <c r="CA66" s="9"/>
    </row>
    <row r="67" spans="1:79" s="9" customFormat="1" x14ac:dyDescent="0.2">
      <c r="A67" s="247"/>
      <c r="B67" s="1"/>
      <c r="C67" s="1"/>
      <c r="D67" s="1"/>
      <c r="E67" s="1"/>
      <c r="F67" s="1"/>
      <c r="G67" s="146"/>
      <c r="H67" s="146"/>
      <c r="I67" s="146"/>
      <c r="J67" s="1"/>
      <c r="K67" s="1"/>
      <c r="L67" s="1"/>
      <c r="M67" s="44"/>
      <c r="N67" s="44"/>
      <c r="O67" s="234"/>
      <c r="P67" s="29"/>
      <c r="Q67" s="29"/>
      <c r="R67" s="1"/>
      <c r="S67" s="39"/>
      <c r="T67" s="39"/>
      <c r="U67" s="43"/>
      <c r="V67" s="5"/>
      <c r="W67"/>
      <c r="X67"/>
      <c r="Y67"/>
      <c r="AE67" s="99"/>
      <c r="AI67" s="99"/>
      <c r="AJ67" s="84"/>
      <c r="AM67" s="99"/>
      <c r="AO67" s="55"/>
      <c r="AR67" s="55"/>
      <c r="AS67" s="55"/>
      <c r="AT67" s="55"/>
      <c r="AV67" s="99"/>
    </row>
    <row r="68" spans="1:79" s="1" customFormat="1" ht="11.25" customHeight="1" x14ac:dyDescent="0.2">
      <c r="A68" s="251"/>
      <c r="B68" s="7"/>
      <c r="C68" s="7"/>
      <c r="D68" s="7"/>
      <c r="E68" s="7"/>
      <c r="F68" s="7"/>
      <c r="G68" s="152"/>
      <c r="H68" s="152"/>
      <c r="I68" s="152"/>
      <c r="J68" s="7"/>
      <c r="K68" s="7"/>
      <c r="L68" s="7"/>
      <c r="M68" s="47"/>
      <c r="N68" s="47"/>
      <c r="O68" s="230"/>
      <c r="P68" s="35"/>
      <c r="Q68" s="35"/>
      <c r="R68" s="7"/>
      <c r="S68" s="35"/>
      <c r="T68" s="35"/>
      <c r="U68" s="47"/>
      <c r="V68" s="7"/>
      <c r="W68" s="7"/>
      <c r="X68" s="7"/>
      <c r="Y68" s="7"/>
      <c r="Z68" s="8"/>
      <c r="AA68" s="8"/>
      <c r="AB68" s="8"/>
      <c r="AC68" s="8"/>
      <c r="AD68" s="8"/>
      <c r="AE68" s="98"/>
      <c r="AF68" s="8"/>
      <c r="AG68" s="8"/>
      <c r="AH68" s="8"/>
      <c r="AI68" s="98"/>
      <c r="AJ68" s="85"/>
      <c r="AK68" s="8"/>
      <c r="AL68" s="8"/>
      <c r="AM68" s="98"/>
      <c r="AN68" s="8"/>
      <c r="AO68" s="54"/>
      <c r="AP68" s="8"/>
      <c r="AQ68" s="8"/>
      <c r="AR68" s="54"/>
      <c r="AS68" s="54"/>
      <c r="AT68" s="54"/>
      <c r="AU68" s="8"/>
      <c r="AV68" s="98"/>
      <c r="AW68" s="8"/>
      <c r="AX68" s="8"/>
      <c r="AY68" s="8"/>
      <c r="AZ68" s="8"/>
      <c r="BD68" s="8"/>
      <c r="BH68" s="8"/>
      <c r="BI68" s="8"/>
      <c r="BM68" s="8"/>
      <c r="BN68" s="8"/>
      <c r="BR68" s="8"/>
      <c r="BV68" s="8"/>
      <c r="BW68" s="8"/>
      <c r="CA68" s="8"/>
    </row>
    <row r="69" spans="1:79" s="1" customFormat="1" ht="18.75" thickBot="1" x14ac:dyDescent="0.25">
      <c r="A69" s="288">
        <v>21</v>
      </c>
      <c r="B69" s="358" t="s">
        <v>318</v>
      </c>
      <c r="C69" s="358" t="s">
        <v>317</v>
      </c>
      <c r="D69" s="270" t="s">
        <v>316</v>
      </c>
      <c r="E69" s="358" t="s">
        <v>315</v>
      </c>
      <c r="F69" s="272"/>
      <c r="G69" s="370" t="s">
        <v>319</v>
      </c>
      <c r="H69" s="358" t="s">
        <v>236</v>
      </c>
      <c r="I69" s="358" t="s">
        <v>153</v>
      </c>
      <c r="J69" s="358" t="s">
        <v>180</v>
      </c>
      <c r="K69" s="359">
        <v>0.83333333333333337</v>
      </c>
      <c r="L69" s="358" t="s">
        <v>320</v>
      </c>
      <c r="M69" s="358" t="s">
        <v>156</v>
      </c>
      <c r="N69" s="358" t="s">
        <v>321</v>
      </c>
      <c r="O69" s="269"/>
      <c r="P69" s="272"/>
      <c r="Q69" s="272"/>
      <c r="R69" s="288" t="s">
        <v>57</v>
      </c>
      <c r="S69" s="369"/>
      <c r="T69" s="288"/>
      <c r="U69" s="422">
        <v>60</v>
      </c>
      <c r="V69" s="365"/>
      <c r="W69" s="358" t="s">
        <v>326</v>
      </c>
      <c r="X69" s="288" t="s">
        <v>302</v>
      </c>
      <c r="Y69" s="288"/>
      <c r="Z69" s="8"/>
      <c r="AA69" s="8"/>
      <c r="AB69" s="8"/>
      <c r="AC69" s="8"/>
      <c r="AD69" s="8"/>
      <c r="AE69" s="98"/>
      <c r="AF69" s="8"/>
      <c r="AG69" s="8"/>
      <c r="AH69" s="8"/>
      <c r="AI69" s="102"/>
      <c r="AJ69" s="87"/>
      <c r="AL69" s="8"/>
      <c r="AM69" s="102"/>
      <c r="AN69" s="8"/>
      <c r="AO69" s="54"/>
      <c r="AP69" s="8"/>
      <c r="AR69" s="59"/>
      <c r="AS69" s="54"/>
      <c r="AT69" s="54"/>
      <c r="AU69" s="8"/>
      <c r="AV69" s="102"/>
      <c r="AW69" s="8"/>
      <c r="AX69" s="8"/>
      <c r="AY69" s="8"/>
      <c r="AZ69" s="8"/>
      <c r="BD69" s="8"/>
      <c r="BH69" s="8"/>
      <c r="BI69" s="8"/>
      <c r="BM69" s="8"/>
      <c r="BN69" s="8"/>
      <c r="BR69" s="8"/>
      <c r="BV69" s="8"/>
      <c r="BW69" s="8"/>
      <c r="CA69" s="8"/>
    </row>
    <row r="70" spans="1:79" s="1" customFormat="1" x14ac:dyDescent="0.2">
      <c r="A70" s="247"/>
      <c r="B70" s="125"/>
      <c r="C70" s="125"/>
      <c r="D70" s="116"/>
      <c r="E70" s="125"/>
      <c r="F70" s="125"/>
      <c r="G70" s="141"/>
      <c r="H70" s="141"/>
      <c r="I70" s="147"/>
      <c r="J70" s="125"/>
      <c r="K70" s="125"/>
      <c r="L70" s="116"/>
      <c r="M70" s="125"/>
      <c r="N70" s="125"/>
      <c r="O70" s="231"/>
      <c r="P70" s="116"/>
      <c r="Q70" s="116"/>
      <c r="S70" s="39"/>
      <c r="T70" s="39"/>
      <c r="U70" s="43"/>
      <c r="V70" s="5"/>
      <c r="W70"/>
      <c r="X70"/>
      <c r="Y70"/>
      <c r="Z70" s="8"/>
      <c r="AA70" s="8"/>
      <c r="AB70" s="8"/>
      <c r="AC70" s="8"/>
      <c r="AD70" s="8"/>
      <c r="AE70" s="98"/>
      <c r="AF70" s="8"/>
      <c r="AG70" s="8"/>
      <c r="AH70" s="8"/>
      <c r="AI70" s="102"/>
      <c r="AJ70" s="87"/>
      <c r="AL70" s="8"/>
      <c r="AM70" s="102"/>
      <c r="AN70" s="8"/>
      <c r="AO70" s="54"/>
      <c r="AP70" s="8"/>
      <c r="AR70" s="59"/>
      <c r="AS70" s="54"/>
      <c r="AT70" s="54"/>
      <c r="AU70" s="8"/>
      <c r="AV70" s="102"/>
      <c r="AW70" s="8"/>
      <c r="AX70" s="8"/>
      <c r="AY70" s="8"/>
      <c r="AZ70" s="8"/>
      <c r="BD70" s="8"/>
      <c r="BH70" s="8"/>
      <c r="BI70" s="8"/>
      <c r="BM70" s="8"/>
      <c r="BN70" s="8"/>
      <c r="BR70" s="8"/>
      <c r="BV70" s="8"/>
      <c r="BW70" s="8"/>
      <c r="CA70" s="8"/>
    </row>
    <row r="71" spans="1:79" s="8" customFormat="1" x14ac:dyDescent="0.2">
      <c r="A71" s="253"/>
      <c r="B71" s="6"/>
      <c r="C71" s="6"/>
      <c r="D71" s="6"/>
      <c r="E71" s="6"/>
      <c r="F71" s="6"/>
      <c r="G71" s="150"/>
      <c r="H71" s="150"/>
      <c r="I71" s="150"/>
      <c r="J71" s="6"/>
      <c r="K71" s="6"/>
      <c r="L71" s="6"/>
      <c r="M71" s="45"/>
      <c r="N71" s="45"/>
      <c r="O71" s="230"/>
      <c r="P71" s="33"/>
      <c r="Q71" s="33"/>
      <c r="R71" s="7"/>
      <c r="S71" s="35"/>
      <c r="T71" s="35"/>
      <c r="U71" s="47"/>
      <c r="V71" s="7"/>
      <c r="W71" s="7"/>
      <c r="X71" s="7"/>
      <c r="Y71" s="7"/>
      <c r="AE71" s="98"/>
      <c r="AI71" s="98"/>
      <c r="AJ71" s="85"/>
      <c r="AM71" s="98"/>
      <c r="AO71" s="54"/>
      <c r="AR71" s="54"/>
      <c r="AS71" s="54"/>
      <c r="AT71" s="54"/>
      <c r="AV71" s="98"/>
    </row>
    <row r="72" spans="1:79" s="1" customFormat="1" ht="126.75" thickBot="1" x14ac:dyDescent="0.25">
      <c r="A72" s="287">
        <v>22</v>
      </c>
      <c r="B72" s="358" t="s">
        <v>330</v>
      </c>
      <c r="C72" s="358" t="s">
        <v>329</v>
      </c>
      <c r="D72" s="270" t="s">
        <v>328</v>
      </c>
      <c r="E72" s="358" t="s">
        <v>327</v>
      </c>
      <c r="F72" s="272"/>
      <c r="G72" s="362" t="s">
        <v>331</v>
      </c>
      <c r="H72" s="370" t="s">
        <v>236</v>
      </c>
      <c r="I72" s="358" t="s">
        <v>153</v>
      </c>
      <c r="J72" s="358" t="s">
        <v>332</v>
      </c>
      <c r="K72" s="359">
        <v>0.64583333333333337</v>
      </c>
      <c r="L72" s="358" t="s">
        <v>333</v>
      </c>
      <c r="M72" s="358" t="s">
        <v>156</v>
      </c>
      <c r="N72" s="363" t="s">
        <v>165</v>
      </c>
      <c r="O72" s="406"/>
      <c r="P72" s="272"/>
      <c r="Q72" s="272"/>
      <c r="R72" s="300" t="s">
        <v>54</v>
      </c>
      <c r="S72" s="278"/>
      <c r="T72" s="300"/>
      <c r="U72" s="417">
        <v>60</v>
      </c>
      <c r="V72" s="302"/>
      <c r="W72" s="268" t="s">
        <v>334</v>
      </c>
      <c r="X72" s="288" t="s">
        <v>414</v>
      </c>
      <c r="Y72" s="288"/>
      <c r="Z72" s="8"/>
      <c r="AA72" s="8"/>
      <c r="AB72" s="8"/>
      <c r="AC72" s="8"/>
      <c r="AD72" s="8"/>
      <c r="AE72" s="98"/>
      <c r="AF72" s="8"/>
      <c r="AG72" s="8"/>
      <c r="AH72" s="8"/>
      <c r="AI72" s="102"/>
      <c r="AJ72" s="87"/>
      <c r="AL72" s="8"/>
      <c r="AM72" s="102"/>
      <c r="AN72" s="8"/>
      <c r="AO72" s="54"/>
      <c r="AP72" s="8"/>
      <c r="AR72" s="59"/>
      <c r="AS72" s="54"/>
      <c r="AT72" s="54"/>
      <c r="AU72" s="8"/>
      <c r="AV72" s="102"/>
      <c r="AW72" s="8"/>
      <c r="AX72" s="8"/>
      <c r="AY72" s="8"/>
      <c r="AZ72" s="8"/>
      <c r="BD72" s="8"/>
      <c r="BH72" s="8"/>
      <c r="BI72" s="8"/>
      <c r="BM72" s="8"/>
      <c r="BN72" s="8"/>
      <c r="BR72" s="8"/>
      <c r="BV72" s="8"/>
      <c r="BW72" s="8"/>
      <c r="CA72" s="8"/>
    </row>
    <row r="73" spans="1:79" s="1" customFormat="1" x14ac:dyDescent="0.2">
      <c r="A73" s="247"/>
      <c r="B73" s="125"/>
      <c r="C73" s="116"/>
      <c r="D73" s="116"/>
      <c r="E73" s="125"/>
      <c r="F73" s="125"/>
      <c r="G73" s="141"/>
      <c r="H73" s="141"/>
      <c r="I73" s="147"/>
      <c r="J73" s="125"/>
      <c r="K73" s="125"/>
      <c r="L73" s="116"/>
      <c r="M73" s="125"/>
      <c r="N73" s="125"/>
      <c r="O73" s="234"/>
      <c r="P73" s="116"/>
      <c r="Q73" s="116"/>
      <c r="S73" s="39"/>
      <c r="T73" s="39"/>
      <c r="U73" s="43"/>
      <c r="V73" s="5"/>
      <c r="W73"/>
      <c r="X73"/>
      <c r="Y73"/>
      <c r="Z73" s="8"/>
      <c r="AA73" s="8"/>
      <c r="AB73" s="8"/>
      <c r="AC73" s="8"/>
      <c r="AD73" s="8"/>
      <c r="AE73" s="98"/>
      <c r="AF73" s="8"/>
      <c r="AG73" s="8"/>
      <c r="AH73" s="8"/>
      <c r="AI73" s="102"/>
      <c r="AJ73" s="87"/>
      <c r="AL73" s="8"/>
      <c r="AM73" s="102"/>
      <c r="AN73" s="8"/>
      <c r="AO73" s="54"/>
      <c r="AP73" s="8"/>
      <c r="AR73" s="59"/>
      <c r="AS73" s="54"/>
      <c r="AT73" s="54"/>
      <c r="AU73" s="8"/>
      <c r="AV73" s="102"/>
      <c r="AW73" s="8"/>
      <c r="AX73" s="8"/>
      <c r="AY73" s="8"/>
      <c r="AZ73" s="8"/>
      <c r="BD73" s="8"/>
      <c r="BH73" s="8"/>
      <c r="BI73" s="8"/>
      <c r="BM73" s="8"/>
      <c r="BN73" s="8"/>
      <c r="BR73" s="8"/>
      <c r="BV73" s="8"/>
      <c r="BW73" s="8"/>
      <c r="CA73" s="8"/>
    </row>
    <row r="74" spans="1:79" s="1" customFormat="1" x14ac:dyDescent="0.2">
      <c r="A74" s="247"/>
      <c r="G74" s="146"/>
      <c r="H74" s="146"/>
      <c r="I74" s="146"/>
      <c r="M74" s="44"/>
      <c r="N74" s="44"/>
      <c r="O74" s="234"/>
      <c r="P74" s="29"/>
      <c r="Q74" s="29"/>
      <c r="S74" s="29"/>
      <c r="T74" s="29"/>
      <c r="U74" s="44"/>
      <c r="W74"/>
      <c r="X74"/>
      <c r="Y74"/>
      <c r="Z74" s="8"/>
      <c r="AA74" s="8"/>
      <c r="AB74" s="8"/>
      <c r="AC74" s="8"/>
      <c r="AD74" s="8"/>
      <c r="AE74" s="98"/>
      <c r="AF74" s="8"/>
      <c r="AG74" s="8"/>
      <c r="AH74" s="8"/>
      <c r="AI74" s="102"/>
      <c r="AJ74" s="87"/>
      <c r="AL74" s="8"/>
      <c r="AM74" s="102"/>
      <c r="AO74" s="59"/>
      <c r="AP74" s="8"/>
      <c r="AR74" s="59"/>
      <c r="AS74" s="59"/>
      <c r="AT74" s="59"/>
      <c r="AU74" s="8"/>
      <c r="AV74" s="102"/>
      <c r="AY74" s="8"/>
      <c r="AZ74" s="8"/>
      <c r="BD74" s="8"/>
      <c r="BH74" s="8"/>
      <c r="BI74" s="8"/>
      <c r="BM74" s="8"/>
      <c r="BN74" s="8"/>
      <c r="BR74" s="8"/>
      <c r="BV74" s="8"/>
      <c r="BW74" s="8"/>
      <c r="CA74" s="8"/>
    </row>
    <row r="75" spans="1:79" s="1" customFormat="1" x14ac:dyDescent="0.2">
      <c r="A75" s="251"/>
      <c r="B75" s="7"/>
      <c r="C75" s="7"/>
      <c r="D75" s="7"/>
      <c r="E75" s="7"/>
      <c r="F75" s="7"/>
      <c r="G75" s="152"/>
      <c r="H75" s="152"/>
      <c r="I75" s="152"/>
      <c r="J75" s="7"/>
      <c r="K75" s="7"/>
      <c r="L75" s="7"/>
      <c r="M75" s="47"/>
      <c r="N75" s="47"/>
      <c r="O75" s="230"/>
      <c r="P75" s="33"/>
      <c r="Q75" s="33"/>
      <c r="R75" s="7"/>
      <c r="S75" s="35"/>
      <c r="T75" s="35"/>
      <c r="U75" s="47"/>
      <c r="V75" s="7"/>
      <c r="W75" s="7"/>
      <c r="X75" s="7"/>
      <c r="Y75" s="7"/>
      <c r="Z75" s="8"/>
      <c r="AA75" s="8"/>
      <c r="AB75" s="8"/>
      <c r="AC75" s="8"/>
      <c r="AD75" s="8"/>
      <c r="AE75" s="98"/>
      <c r="AF75" s="8"/>
      <c r="AG75" s="8"/>
      <c r="AH75" s="8"/>
      <c r="AI75" s="98"/>
      <c r="AJ75" s="85"/>
      <c r="AK75" s="8"/>
      <c r="AL75" s="8"/>
      <c r="AM75" s="98"/>
      <c r="AO75" s="59"/>
      <c r="AP75" s="8"/>
      <c r="AQ75" s="8"/>
      <c r="AR75" s="54"/>
      <c r="AS75" s="59"/>
      <c r="AT75" s="59"/>
      <c r="AU75" s="8"/>
      <c r="AV75" s="98"/>
      <c r="AY75" s="8"/>
      <c r="AZ75" s="8"/>
      <c r="BD75" s="8"/>
      <c r="BH75" s="8"/>
      <c r="BI75" s="8"/>
      <c r="BM75" s="8"/>
      <c r="BN75" s="8"/>
      <c r="BR75" s="8"/>
      <c r="BV75" s="8"/>
      <c r="BW75" s="8"/>
      <c r="CA75" s="8"/>
    </row>
    <row r="76" spans="1:79" s="6" customFormat="1" ht="90.75" thickBot="1" x14ac:dyDescent="0.25">
      <c r="A76" s="288">
        <v>23</v>
      </c>
      <c r="B76" s="358" t="s">
        <v>344</v>
      </c>
      <c r="C76" s="358" t="s">
        <v>343</v>
      </c>
      <c r="D76" s="270" t="s">
        <v>342</v>
      </c>
      <c r="E76" s="358" t="s">
        <v>341</v>
      </c>
      <c r="F76" s="272"/>
      <c r="G76" s="400" t="s">
        <v>345</v>
      </c>
      <c r="H76" s="358" t="s">
        <v>346</v>
      </c>
      <c r="I76" s="358" t="s">
        <v>153</v>
      </c>
      <c r="J76" s="358" t="s">
        <v>164</v>
      </c>
      <c r="K76" s="368"/>
      <c r="L76" s="358" t="s">
        <v>348</v>
      </c>
      <c r="M76" s="358" t="s">
        <v>77</v>
      </c>
      <c r="N76" s="358" t="s">
        <v>165</v>
      </c>
      <c r="O76" s="358" t="s">
        <v>347</v>
      </c>
      <c r="P76" s="288"/>
      <c r="Q76" s="288"/>
      <c r="R76" s="300" t="s">
        <v>273</v>
      </c>
      <c r="S76" s="278">
        <v>58.38</v>
      </c>
      <c r="T76" s="278">
        <v>1.62</v>
      </c>
      <c r="U76" s="417"/>
      <c r="V76" s="302">
        <v>43144</v>
      </c>
      <c r="W76" s="358" t="s">
        <v>413</v>
      </c>
      <c r="X76" s="288"/>
      <c r="Y76" s="288"/>
      <c r="Z76" s="8"/>
      <c r="AA76" s="8"/>
      <c r="AB76" s="8"/>
      <c r="AC76" s="8"/>
      <c r="AD76" s="8"/>
      <c r="AE76" s="98"/>
      <c r="AF76" s="8"/>
      <c r="AG76" s="8"/>
      <c r="AH76" s="8"/>
      <c r="AI76" s="98"/>
      <c r="AJ76" s="85"/>
      <c r="AK76" s="8"/>
      <c r="AL76" s="8"/>
      <c r="AM76" s="98"/>
      <c r="AN76" s="8"/>
      <c r="AO76" s="54"/>
      <c r="AP76" s="8"/>
      <c r="AQ76" s="8"/>
      <c r="AR76" s="54"/>
      <c r="AS76" s="54"/>
      <c r="AT76" s="54"/>
      <c r="AU76" s="8"/>
      <c r="AV76" s="98"/>
      <c r="AW76" s="8"/>
      <c r="AX76" s="8"/>
      <c r="AY76" s="8"/>
      <c r="AZ76" s="8"/>
      <c r="BD76" s="8"/>
      <c r="BH76" s="8"/>
      <c r="BI76" s="8"/>
      <c r="BM76" s="8"/>
      <c r="BN76" s="8"/>
      <c r="BR76" s="8"/>
      <c r="BV76" s="8"/>
      <c r="BW76" s="8"/>
      <c r="CA76" s="8"/>
    </row>
    <row r="77" spans="1:79" s="3" customFormat="1" x14ac:dyDescent="0.2">
      <c r="A77" s="247"/>
      <c r="B77" s="125"/>
      <c r="C77" s="125"/>
      <c r="D77"/>
      <c r="E77" s="125"/>
      <c r="F77" s="125"/>
      <c r="G77" s="129"/>
      <c r="H77" s="125"/>
      <c r="I77" s="153"/>
      <c r="J77" s="116"/>
      <c r="K77" s="125"/>
      <c r="L77" s="116"/>
      <c r="M77" s="125"/>
      <c r="N77" s="125"/>
      <c r="O77" s="233"/>
      <c r="P77" s="29"/>
      <c r="Q77" s="29"/>
      <c r="R77" s="1"/>
      <c r="S77" s="39"/>
      <c r="T77" s="39"/>
      <c r="U77" s="43"/>
      <c r="V77" s="5"/>
      <c r="W77"/>
      <c r="X77"/>
      <c r="Y77"/>
      <c r="AE77" s="101"/>
      <c r="AI77" s="101"/>
      <c r="AJ77" s="83"/>
      <c r="AM77" s="101"/>
      <c r="AO77" s="53"/>
      <c r="AR77" s="53"/>
      <c r="AS77" s="53"/>
      <c r="AT77" s="53"/>
      <c r="AV77" s="101"/>
    </row>
    <row r="78" spans="1:79" x14ac:dyDescent="0.2">
      <c r="E78" s="1"/>
      <c r="F78" s="1"/>
      <c r="G78" s="146"/>
      <c r="H78" s="146"/>
      <c r="I78" s="146"/>
      <c r="J78" s="1"/>
      <c r="K78" s="1"/>
      <c r="L78" s="1"/>
      <c r="M78" s="44"/>
      <c r="N78" s="44"/>
      <c r="P78" s="29"/>
      <c r="Q78" s="29"/>
      <c r="R78" s="1"/>
      <c r="S78" s="29"/>
      <c r="T78" s="29"/>
      <c r="U78" s="44"/>
      <c r="V78" s="1"/>
      <c r="Z78" s="1"/>
      <c r="AA78" s="1"/>
      <c r="AB78" s="1"/>
      <c r="AC78" s="1"/>
      <c r="AD78" s="1"/>
      <c r="AH78" s="1"/>
      <c r="AL78" s="1"/>
      <c r="AP78" s="1"/>
      <c r="AU78" s="1"/>
      <c r="AY78" s="1"/>
      <c r="AZ78" s="1"/>
      <c r="BD78" s="1"/>
      <c r="BH78" s="1"/>
      <c r="BI78" s="1"/>
      <c r="BM78" s="1"/>
      <c r="BN78" s="1"/>
      <c r="BR78" s="1"/>
      <c r="BV78" s="1"/>
      <c r="BW78" s="1"/>
      <c r="CA78" s="1"/>
    </row>
    <row r="79" spans="1:79" x14ac:dyDescent="0.2">
      <c r="A79" s="251"/>
      <c r="B79" s="7"/>
      <c r="C79" s="7"/>
      <c r="D79" s="7"/>
      <c r="E79" s="7"/>
      <c r="F79" s="7"/>
      <c r="G79" s="152"/>
      <c r="H79" s="152"/>
      <c r="I79" s="152"/>
      <c r="J79" s="7"/>
      <c r="K79" s="7"/>
      <c r="L79" s="7"/>
      <c r="M79" s="47"/>
      <c r="N79" s="47"/>
      <c r="O79" s="230"/>
      <c r="P79" s="33"/>
      <c r="Q79" s="33"/>
      <c r="R79" s="7"/>
      <c r="S79" s="35"/>
      <c r="T79" s="35"/>
      <c r="U79" s="47"/>
      <c r="V79" s="7"/>
      <c r="W79" s="7"/>
      <c r="X79" s="7"/>
      <c r="Y79" s="7"/>
    </row>
    <row r="80" spans="1:79" ht="18" x14ac:dyDescent="0.2">
      <c r="A80" s="288">
        <v>24</v>
      </c>
      <c r="B80" s="358" t="s">
        <v>352</v>
      </c>
      <c r="C80" s="358" t="s">
        <v>354</v>
      </c>
      <c r="D80" s="270" t="s">
        <v>353</v>
      </c>
      <c r="E80" s="358" t="s">
        <v>352</v>
      </c>
      <c r="F80" s="272"/>
      <c r="G80" s="269" t="s">
        <v>355</v>
      </c>
      <c r="H80" s="358" t="s">
        <v>356</v>
      </c>
      <c r="I80" s="358" t="s">
        <v>153</v>
      </c>
      <c r="J80" s="358" t="s">
        <v>361</v>
      </c>
      <c r="K80" s="359">
        <v>0.45833333333333331</v>
      </c>
      <c r="L80" s="358" t="s">
        <v>357</v>
      </c>
      <c r="M80" s="358" t="s">
        <v>77</v>
      </c>
      <c r="N80" s="358" t="s">
        <v>358</v>
      </c>
      <c r="O80" s="269" t="s">
        <v>359</v>
      </c>
      <c r="P80" s="273"/>
      <c r="Q80" s="273"/>
      <c r="R80" s="300" t="s">
        <v>57</v>
      </c>
      <c r="S80" s="278">
        <v>58.38</v>
      </c>
      <c r="T80" s="278">
        <v>1.62</v>
      </c>
      <c r="U80" s="417"/>
      <c r="V80" s="302">
        <v>43144</v>
      </c>
      <c r="W80" s="358" t="s">
        <v>360</v>
      </c>
      <c r="X80" s="288"/>
      <c r="Y80" s="288"/>
    </row>
    <row r="81" spans="1:79" x14ac:dyDescent="0.2">
      <c r="B81" s="125"/>
      <c r="C81" s="125"/>
      <c r="D81" s="116"/>
      <c r="E81" s="125"/>
      <c r="F81" s="125"/>
      <c r="G81" s="129"/>
      <c r="H81" s="141"/>
      <c r="I81" s="147"/>
      <c r="J81" s="125"/>
      <c r="K81" s="125"/>
      <c r="L81" s="1"/>
      <c r="M81" s="125"/>
      <c r="N81" s="125"/>
      <c r="P81" s="29"/>
      <c r="Q81" s="29"/>
      <c r="R81" s="1"/>
      <c r="S81" s="39"/>
      <c r="T81" s="39"/>
      <c r="U81" s="43"/>
      <c r="V81" s="5"/>
    </row>
    <row r="82" spans="1:79" x14ac:dyDescent="0.2">
      <c r="A82" s="253"/>
      <c r="B82" s="7"/>
      <c r="C82" s="7"/>
      <c r="D82" s="7"/>
      <c r="E82" s="7"/>
      <c r="F82" s="7"/>
      <c r="G82" s="152"/>
      <c r="H82" s="152"/>
      <c r="I82" s="152"/>
      <c r="J82" s="7"/>
      <c r="K82" s="7"/>
      <c r="L82" s="7"/>
      <c r="M82" s="47"/>
      <c r="N82" s="47"/>
      <c r="O82" s="230"/>
      <c r="P82" s="35"/>
      <c r="Q82" s="35"/>
      <c r="R82" s="7"/>
      <c r="S82" s="35"/>
      <c r="T82" s="35"/>
      <c r="U82" s="47"/>
      <c r="V82" s="7"/>
      <c r="W82" s="7"/>
      <c r="X82" s="7"/>
      <c r="Y82" s="7"/>
    </row>
    <row r="83" spans="1:79" ht="16.5" thickBot="1" x14ac:dyDescent="0.3">
      <c r="A83" s="247">
        <v>25</v>
      </c>
      <c r="B83" s="138" t="s">
        <v>364</v>
      </c>
      <c r="C83" s="129" t="s">
        <v>365</v>
      </c>
      <c r="D83" s="81" t="s">
        <v>365</v>
      </c>
      <c r="E83" s="139" t="s">
        <v>363</v>
      </c>
      <c r="F83" s="131" t="s">
        <v>366</v>
      </c>
      <c r="G83" s="146" t="s">
        <v>366</v>
      </c>
      <c r="H83" s="139" t="s">
        <v>366</v>
      </c>
      <c r="I83" s="188" t="s">
        <v>366</v>
      </c>
      <c r="J83" s="139" t="s">
        <v>367</v>
      </c>
      <c r="K83" s="23" t="s">
        <v>366</v>
      </c>
      <c r="L83" s="129" t="s">
        <v>367</v>
      </c>
      <c r="M83" s="138" t="s">
        <v>368</v>
      </c>
      <c r="N83" s="138" t="s">
        <v>366</v>
      </c>
      <c r="O83" s="235" t="s">
        <v>366</v>
      </c>
      <c r="P83" s="129" t="s">
        <v>366</v>
      </c>
      <c r="Q83" s="129" t="s">
        <v>366</v>
      </c>
      <c r="R83" s="1" t="s">
        <v>367</v>
      </c>
      <c r="S83" s="133" t="s">
        <v>367</v>
      </c>
      <c r="T83" s="133" t="s">
        <v>367</v>
      </c>
      <c r="U83" s="44" t="s">
        <v>367</v>
      </c>
      <c r="V83" s="1" t="s">
        <v>367</v>
      </c>
      <c r="W83" s="139" t="s">
        <v>367</v>
      </c>
      <c r="X83" s="119" t="s">
        <v>367</v>
      </c>
    </row>
    <row r="84" spans="1:79" x14ac:dyDescent="0.2">
      <c r="B84" s="125"/>
      <c r="C84" s="1"/>
      <c r="D84" s="1"/>
      <c r="E84" s="125"/>
      <c r="F84" s="125"/>
      <c r="G84" s="146"/>
      <c r="H84" s="125"/>
      <c r="I84" s="147"/>
      <c r="J84" s="125"/>
      <c r="K84" s="1"/>
      <c r="L84" s="1"/>
      <c r="M84" s="125"/>
      <c r="N84" s="125"/>
      <c r="O84" s="236"/>
      <c r="P84" s="29"/>
      <c r="Q84" s="29"/>
      <c r="R84" s="1"/>
      <c r="S84" s="39"/>
      <c r="T84" s="39"/>
      <c r="U84" s="43"/>
      <c r="V84" s="5"/>
    </row>
    <row r="85" spans="1:79" x14ac:dyDescent="0.2">
      <c r="A85" s="253"/>
      <c r="B85" s="7"/>
      <c r="C85" s="7"/>
      <c r="D85" s="7"/>
      <c r="E85" s="7"/>
      <c r="F85" s="7"/>
      <c r="G85" s="35"/>
      <c r="H85" s="152"/>
      <c r="I85" s="152"/>
      <c r="J85" s="7"/>
      <c r="K85" s="7"/>
      <c r="L85" s="7"/>
      <c r="M85" s="47"/>
      <c r="N85" s="47"/>
      <c r="O85" s="237"/>
      <c r="P85" s="33"/>
      <c r="Q85" s="33"/>
      <c r="R85" s="7"/>
      <c r="S85" s="35"/>
      <c r="T85" s="35"/>
      <c r="U85" s="47"/>
      <c r="V85" s="7"/>
      <c r="W85" s="7"/>
      <c r="X85" s="7"/>
      <c r="Y85" s="7"/>
      <c r="Z85" s="9"/>
      <c r="AA85" s="9"/>
      <c r="AB85" s="9"/>
      <c r="AC85" s="9"/>
      <c r="AD85" s="9"/>
      <c r="AH85" s="9"/>
      <c r="AL85" s="9"/>
      <c r="AP85" s="9"/>
      <c r="AU85" s="9"/>
      <c r="AY85" s="9"/>
      <c r="AZ85" s="9"/>
      <c r="BD85" s="9"/>
      <c r="BH85" s="9"/>
      <c r="BI85" s="9"/>
      <c r="BM85" s="9"/>
      <c r="BN85" s="9"/>
      <c r="BR85" s="9"/>
      <c r="BV85" s="9"/>
      <c r="BW85" s="9"/>
      <c r="CA85" s="9"/>
    </row>
    <row r="86" spans="1:79" ht="162.75" thickBot="1" x14ac:dyDescent="0.25">
      <c r="A86" s="288">
        <v>26</v>
      </c>
      <c r="B86" s="358" t="s">
        <v>373</v>
      </c>
      <c r="C86" s="358" t="s">
        <v>372</v>
      </c>
      <c r="D86" s="270" t="s">
        <v>371</v>
      </c>
      <c r="E86" s="358" t="s">
        <v>370</v>
      </c>
      <c r="F86" s="272"/>
      <c r="G86" s="288" t="s">
        <v>374</v>
      </c>
      <c r="H86" s="358" t="s">
        <v>375</v>
      </c>
      <c r="I86" s="358" t="s">
        <v>153</v>
      </c>
      <c r="J86" s="358" t="s">
        <v>154</v>
      </c>
      <c r="K86" s="368"/>
      <c r="L86" s="269"/>
      <c r="M86" s="358" t="s">
        <v>77</v>
      </c>
      <c r="N86" s="363" t="s">
        <v>376</v>
      </c>
      <c r="O86" s="406" t="s">
        <v>377</v>
      </c>
      <c r="P86" s="269"/>
      <c r="Q86" s="269"/>
      <c r="R86" s="288" t="s">
        <v>54</v>
      </c>
      <c r="S86" s="278">
        <v>58.38</v>
      </c>
      <c r="T86" s="278">
        <v>1.62</v>
      </c>
      <c r="U86" s="423"/>
      <c r="V86" s="365">
        <v>43144</v>
      </c>
      <c r="W86" s="358" t="s">
        <v>381</v>
      </c>
      <c r="X86" s="288" t="s">
        <v>76</v>
      </c>
      <c r="Y86" s="288"/>
    </row>
    <row r="87" spans="1:79" x14ac:dyDescent="0.2">
      <c r="B87" s="125"/>
      <c r="C87" s="1"/>
      <c r="D87" s="1"/>
      <c r="E87" s="125"/>
      <c r="F87" s="125"/>
      <c r="G87" s="51"/>
      <c r="H87" s="125"/>
      <c r="I87" s="147"/>
      <c r="J87" s="125"/>
      <c r="K87" s="125"/>
      <c r="L87" s="1"/>
      <c r="M87" s="125"/>
      <c r="N87" s="125"/>
      <c r="P87" s="116"/>
      <c r="Q87" s="116"/>
      <c r="R87" s="1"/>
      <c r="S87" s="29"/>
      <c r="T87" s="29"/>
      <c r="U87" s="44"/>
      <c r="V87" s="1"/>
    </row>
    <row r="88" spans="1:79" x14ac:dyDescent="0.2">
      <c r="A88" s="251"/>
      <c r="B88" s="7"/>
      <c r="C88" s="7"/>
      <c r="D88" s="7"/>
      <c r="E88" s="7"/>
      <c r="F88" s="7"/>
      <c r="G88" s="35"/>
      <c r="H88" s="152"/>
      <c r="I88" s="152"/>
      <c r="J88" s="7"/>
      <c r="K88" s="7"/>
      <c r="L88" s="7"/>
      <c r="M88" s="47"/>
      <c r="N88" s="47"/>
      <c r="O88" s="237"/>
      <c r="P88" s="35"/>
      <c r="Q88" s="35"/>
      <c r="R88" s="7"/>
      <c r="S88" s="35"/>
      <c r="T88" s="35"/>
      <c r="U88" s="47"/>
      <c r="V88" s="7"/>
      <c r="W88" s="47"/>
      <c r="X88" s="47"/>
      <c r="Y88" s="47"/>
    </row>
    <row r="89" spans="1:79" ht="18.75" thickBot="1" x14ac:dyDescent="0.25">
      <c r="A89" s="288">
        <v>27</v>
      </c>
      <c r="B89" s="268" t="s">
        <v>391</v>
      </c>
      <c r="C89" s="284" t="s">
        <v>390</v>
      </c>
      <c r="D89" s="270" t="s">
        <v>389</v>
      </c>
      <c r="E89" s="269" t="s">
        <v>388</v>
      </c>
      <c r="F89" s="269"/>
      <c r="G89" s="288" t="s">
        <v>392</v>
      </c>
      <c r="H89" s="284" t="s">
        <v>298</v>
      </c>
      <c r="I89" s="285" t="s">
        <v>153</v>
      </c>
      <c r="J89" s="284" t="s">
        <v>393</v>
      </c>
      <c r="K89" s="368">
        <v>0.58333333333333337</v>
      </c>
      <c r="L89" s="269" t="s">
        <v>394</v>
      </c>
      <c r="M89" s="284" t="s">
        <v>395</v>
      </c>
      <c r="N89" s="272" t="s">
        <v>396</v>
      </c>
      <c r="O89" s="288" t="s">
        <v>397</v>
      </c>
      <c r="P89" s="288"/>
      <c r="Q89" s="288"/>
      <c r="R89" s="288" t="s">
        <v>54</v>
      </c>
      <c r="S89" s="278">
        <v>58.38</v>
      </c>
      <c r="T89" s="278">
        <v>1.62</v>
      </c>
      <c r="U89" s="417"/>
      <c r="V89" s="302">
        <v>43145</v>
      </c>
      <c r="W89" s="268" t="s">
        <v>398</v>
      </c>
      <c r="X89" s="288" t="s">
        <v>76</v>
      </c>
      <c r="Y89" s="288"/>
    </row>
    <row r="90" spans="1:79" x14ac:dyDescent="0.2">
      <c r="B90" s="125"/>
      <c r="C90" s="125"/>
      <c r="D90" s="116"/>
      <c r="E90" s="116"/>
      <c r="F90" s="116"/>
      <c r="H90" s="125"/>
      <c r="I90" s="147"/>
      <c r="J90" s="125"/>
      <c r="K90" s="125"/>
      <c r="L90" s="116"/>
      <c r="M90" s="125"/>
      <c r="N90" s="125"/>
      <c r="S90" s="29"/>
      <c r="T90" s="29"/>
      <c r="U90" s="44"/>
      <c r="V90" s="1"/>
    </row>
    <row r="91" spans="1:79" x14ac:dyDescent="0.2">
      <c r="A91" s="253"/>
      <c r="B91" s="7"/>
      <c r="C91" s="7"/>
      <c r="D91" s="7"/>
      <c r="E91" s="7"/>
      <c r="F91" s="7"/>
      <c r="G91" s="35"/>
      <c r="H91" s="152"/>
      <c r="I91" s="152"/>
      <c r="J91" s="7"/>
      <c r="K91" s="7"/>
      <c r="L91" s="7"/>
      <c r="M91" s="47"/>
      <c r="N91" s="47"/>
      <c r="O91" s="237"/>
      <c r="P91" s="35"/>
      <c r="Q91" s="35"/>
      <c r="R91" s="7"/>
      <c r="S91" s="35"/>
      <c r="T91" s="35"/>
      <c r="U91" s="47"/>
      <c r="V91" s="7"/>
      <c r="W91" s="47"/>
      <c r="X91" s="47"/>
      <c r="Y91" s="47"/>
    </row>
    <row r="92" spans="1:79" s="7" customFormat="1" ht="16.5" thickBot="1" x14ac:dyDescent="0.3">
      <c r="A92" s="247">
        <v>28</v>
      </c>
      <c r="B92" s="138"/>
      <c r="C92" s="139"/>
      <c r="D92" s="120"/>
      <c r="E92" s="139"/>
      <c r="F92" s="131"/>
      <c r="G92" s="24"/>
      <c r="H92" s="139"/>
      <c r="I92" s="190"/>
      <c r="J92" s="139"/>
      <c r="K92" s="118"/>
      <c r="L92" s="129"/>
      <c r="M92" s="138"/>
      <c r="N92" s="130"/>
      <c r="O92" s="239"/>
      <c r="P92" s="130"/>
      <c r="Q92" s="130"/>
      <c r="R92" s="1"/>
      <c r="S92" s="133"/>
      <c r="T92" s="133"/>
      <c r="U92" s="44"/>
      <c r="V92" s="1"/>
      <c r="W92" s="129"/>
      <c r="X92"/>
      <c r="Y92"/>
      <c r="Z92" s="9"/>
      <c r="AA92" s="9"/>
      <c r="AB92" s="9"/>
      <c r="AC92" s="9"/>
      <c r="AD92" s="9"/>
      <c r="AE92" s="99"/>
      <c r="AF92" s="9"/>
      <c r="AG92" s="9"/>
      <c r="AH92" s="9"/>
      <c r="AI92" s="99"/>
      <c r="AJ92" s="84"/>
      <c r="AK92" s="9"/>
      <c r="AL92" s="9"/>
      <c r="AM92" s="99"/>
      <c r="AN92" s="9"/>
      <c r="AO92" s="55"/>
      <c r="AP92" s="9"/>
      <c r="AQ92" s="9"/>
      <c r="AR92" s="55"/>
      <c r="AS92" s="55"/>
      <c r="AT92" s="55"/>
      <c r="AU92" s="9"/>
      <c r="AV92" s="99"/>
      <c r="AW92" s="9"/>
      <c r="AX92" s="9"/>
      <c r="AY92" s="9"/>
      <c r="AZ92" s="9"/>
      <c r="BD92" s="9"/>
      <c r="BH92" s="9"/>
      <c r="BI92" s="9"/>
      <c r="BM92" s="9"/>
      <c r="BN92" s="9"/>
      <c r="BR92" s="9"/>
      <c r="BV92" s="9"/>
      <c r="BW92" s="9"/>
      <c r="CA92" s="9"/>
    </row>
    <row r="93" spans="1:79" x14ac:dyDescent="0.2">
      <c r="B93" s="125"/>
      <c r="C93" s="125"/>
      <c r="D93" s="1"/>
      <c r="E93" s="125"/>
      <c r="F93" s="125"/>
      <c r="G93" s="29"/>
      <c r="H93" s="125"/>
      <c r="I93" s="153"/>
      <c r="J93" s="125"/>
      <c r="K93" s="116"/>
      <c r="L93" s="1"/>
      <c r="M93" s="125"/>
      <c r="N93" s="125"/>
      <c r="O93" s="240"/>
      <c r="P93" s="29"/>
      <c r="Q93" s="29"/>
      <c r="R93" s="1"/>
      <c r="S93" s="29"/>
      <c r="T93" s="29"/>
      <c r="U93" s="44"/>
      <c r="V93" s="1"/>
      <c r="Z93" s="9"/>
      <c r="AA93" s="9"/>
      <c r="AB93" s="9"/>
      <c r="AC93" s="9"/>
      <c r="AD93" s="9"/>
      <c r="AE93" s="99"/>
      <c r="AF93" s="9"/>
      <c r="AG93" s="9"/>
      <c r="AH93" s="9"/>
      <c r="AI93" s="99"/>
      <c r="AJ93" s="84"/>
      <c r="AK93" s="9"/>
      <c r="AL93" s="9"/>
      <c r="AM93" s="99"/>
      <c r="AN93" s="9"/>
      <c r="AO93" s="55"/>
      <c r="AP93" s="9"/>
      <c r="AQ93" s="9"/>
      <c r="AR93" s="55"/>
      <c r="AS93" s="55"/>
      <c r="AT93" s="55"/>
      <c r="AU93" s="9"/>
      <c r="AV93" s="99"/>
      <c r="AW93" s="9"/>
      <c r="AX93" s="9"/>
      <c r="AY93" s="9"/>
      <c r="AZ93" s="9"/>
      <c r="BD93" s="9"/>
      <c r="BH93" s="9"/>
      <c r="BI93" s="9"/>
      <c r="BM93" s="9"/>
      <c r="BN93" s="9"/>
      <c r="BR93" s="9"/>
      <c r="BV93" s="9"/>
      <c r="BW93" s="9"/>
      <c r="CA93" s="9"/>
    </row>
    <row r="94" spans="1:79" s="7" customFormat="1" x14ac:dyDescent="0.2">
      <c r="A94" s="251"/>
      <c r="B94" s="6"/>
      <c r="C94" s="6"/>
      <c r="D94" s="6"/>
      <c r="E94" s="6"/>
      <c r="F94" s="6"/>
      <c r="G94" s="33"/>
      <c r="H94" s="150"/>
      <c r="I94" s="150"/>
      <c r="J94" s="6"/>
      <c r="K94" s="6"/>
      <c r="L94" s="6"/>
      <c r="M94" s="45"/>
      <c r="N94" s="45"/>
      <c r="O94" s="241"/>
      <c r="P94" s="33"/>
      <c r="Q94" s="33"/>
      <c r="R94" s="6"/>
      <c r="S94" s="33"/>
      <c r="T94" s="33"/>
      <c r="U94" s="45"/>
      <c r="V94" s="6"/>
      <c r="W94" s="47"/>
      <c r="X94" s="47"/>
      <c r="Y94" s="47"/>
      <c r="Z94" s="9"/>
      <c r="AA94" s="9"/>
      <c r="AB94" s="9"/>
      <c r="AC94" s="9"/>
      <c r="AD94" s="9"/>
      <c r="AE94" s="99"/>
      <c r="AF94" s="9"/>
      <c r="AG94" s="9"/>
      <c r="AH94" s="9"/>
      <c r="AI94" s="99"/>
      <c r="AJ94" s="84"/>
      <c r="AK94" s="9"/>
      <c r="AL94" s="9"/>
      <c r="AM94" s="99"/>
      <c r="AN94" s="9"/>
      <c r="AO94" s="55"/>
      <c r="AP94" s="9"/>
      <c r="AQ94" s="9"/>
      <c r="AR94" s="55"/>
      <c r="AS94" s="55"/>
      <c r="AT94" s="55"/>
      <c r="AU94" s="9"/>
      <c r="AV94" s="99"/>
      <c r="AW94" s="9"/>
      <c r="AX94" s="9"/>
      <c r="AY94" s="9"/>
      <c r="AZ94" s="9"/>
      <c r="BD94" s="9"/>
      <c r="BH94" s="9"/>
      <c r="BI94" s="9"/>
      <c r="BM94" s="9"/>
      <c r="BN94" s="9"/>
      <c r="BR94" s="9"/>
      <c r="BV94" s="9"/>
      <c r="BW94" s="9"/>
      <c r="CA94" s="9"/>
    </row>
    <row r="95" spans="1:79" s="7" customFormat="1" x14ac:dyDescent="0.2">
      <c r="A95" s="251"/>
      <c r="B95" s="6"/>
      <c r="C95" s="6"/>
      <c r="D95" s="6"/>
      <c r="E95" s="6"/>
      <c r="F95" s="6"/>
      <c r="G95" s="33"/>
      <c r="H95" s="150"/>
      <c r="I95" s="150"/>
      <c r="J95" s="6"/>
      <c r="K95" s="6"/>
      <c r="L95" s="6"/>
      <c r="M95" s="45"/>
      <c r="N95" s="45"/>
      <c r="O95" s="237"/>
      <c r="P95" s="33"/>
      <c r="Q95" s="33"/>
      <c r="R95" s="6"/>
      <c r="S95" s="33"/>
      <c r="T95" s="33"/>
      <c r="U95" s="45"/>
      <c r="V95" s="6"/>
      <c r="W95" s="47"/>
      <c r="X95" s="47"/>
      <c r="Y95" s="47"/>
      <c r="Z95" s="9"/>
      <c r="AA95" s="9"/>
      <c r="AB95" s="9"/>
      <c r="AC95" s="9"/>
      <c r="AD95" s="9"/>
      <c r="AE95" s="99"/>
      <c r="AF95" s="9"/>
      <c r="AG95" s="9"/>
      <c r="AH95" s="9"/>
      <c r="AI95" s="99"/>
      <c r="AJ95" s="84"/>
      <c r="AK95" s="9"/>
      <c r="AL95" s="9"/>
      <c r="AM95" s="99"/>
      <c r="AN95" s="9"/>
      <c r="AO95" s="55"/>
      <c r="AP95" s="9"/>
      <c r="AQ95" s="9"/>
      <c r="AR95" s="55"/>
      <c r="AS95" s="55"/>
      <c r="AT95" s="55"/>
      <c r="AU95" s="9"/>
      <c r="AV95" s="99"/>
      <c r="AW95" s="9"/>
      <c r="AX95" s="9"/>
      <c r="AY95" s="9"/>
      <c r="AZ95" s="9"/>
      <c r="BD95" s="9"/>
      <c r="BH95" s="9"/>
      <c r="BI95" s="9"/>
      <c r="BM95" s="9"/>
      <c r="BN95" s="9"/>
      <c r="BR95" s="9"/>
      <c r="BV95" s="9"/>
      <c r="BW95" s="9"/>
      <c r="CA95" s="9"/>
    </row>
    <row r="96" spans="1:79" ht="15.75" thickBot="1" x14ac:dyDescent="0.25">
      <c r="A96" s="252">
        <v>29</v>
      </c>
      <c r="B96" s="138"/>
      <c r="C96" s="129"/>
      <c r="D96" s="120"/>
      <c r="E96" s="139"/>
      <c r="F96" s="131"/>
      <c r="G96" s="80"/>
      <c r="H96" s="129"/>
      <c r="I96" s="138"/>
      <c r="J96" s="139"/>
      <c r="K96" s="140"/>
      <c r="L96" s="129"/>
      <c r="M96" s="139"/>
      <c r="N96" s="139"/>
      <c r="O96" s="242"/>
      <c r="P96" s="131"/>
      <c r="Q96" s="131"/>
      <c r="R96" s="80"/>
      <c r="S96" s="97"/>
      <c r="T96" s="72"/>
      <c r="U96" s="414"/>
      <c r="V96" s="74"/>
      <c r="W96" s="138"/>
      <c r="X96" s="9"/>
      <c r="Y96" s="9"/>
      <c r="Z96" s="9"/>
      <c r="AA96" s="9"/>
      <c r="AB96" s="9"/>
      <c r="AC96" s="9"/>
      <c r="AD96" s="9"/>
      <c r="AE96" s="99"/>
      <c r="AF96" s="9"/>
      <c r="AG96" s="9"/>
      <c r="AH96" s="9"/>
      <c r="AI96" s="99"/>
      <c r="AJ96" s="84"/>
      <c r="AK96" s="9"/>
      <c r="AL96" s="9"/>
      <c r="AM96" s="99"/>
      <c r="AN96" s="9"/>
      <c r="AO96" s="55"/>
      <c r="AP96" s="9"/>
      <c r="AQ96" s="9"/>
      <c r="AR96" s="55"/>
      <c r="AS96" s="55"/>
      <c r="AT96" s="55"/>
      <c r="AU96" s="9"/>
      <c r="AV96" s="99"/>
      <c r="AW96" s="9"/>
      <c r="AX96" s="9"/>
      <c r="AY96" s="9"/>
      <c r="AZ96" s="9"/>
      <c r="BD96" s="9"/>
      <c r="BH96" s="9"/>
      <c r="BI96" s="9"/>
      <c r="BM96" s="9"/>
      <c r="BN96" s="9"/>
      <c r="BR96" s="9"/>
      <c r="BV96" s="9"/>
      <c r="BW96" s="9"/>
      <c r="CA96" s="9"/>
    </row>
    <row r="97" spans="1:79" x14ac:dyDescent="0.2">
      <c r="A97" s="252"/>
      <c r="B97" s="125"/>
      <c r="C97" s="8"/>
      <c r="D97" s="8"/>
      <c r="E97" s="125"/>
      <c r="F97" s="125"/>
      <c r="G97" s="36"/>
      <c r="H97" s="184"/>
      <c r="I97" s="125"/>
      <c r="J97" s="125"/>
      <c r="K97" s="125"/>
      <c r="L97" s="8"/>
      <c r="M97" s="125"/>
      <c r="N97" s="125"/>
      <c r="O97" s="243"/>
      <c r="P97" s="125"/>
      <c r="Q97" s="125"/>
      <c r="R97" s="8"/>
      <c r="S97" s="36"/>
      <c r="T97" s="36"/>
      <c r="U97" s="193"/>
      <c r="V97" s="8"/>
      <c r="W97" s="9"/>
      <c r="X97" s="9"/>
      <c r="Y97" s="9"/>
      <c r="Z97" s="9"/>
      <c r="AA97" s="9"/>
      <c r="AB97" s="9"/>
      <c r="AC97" s="9"/>
      <c r="AD97" s="9"/>
      <c r="AE97" s="99"/>
      <c r="AF97" s="9"/>
      <c r="AG97" s="9"/>
      <c r="AH97" s="9"/>
      <c r="AI97" s="99"/>
      <c r="AJ97" s="84"/>
      <c r="AK97" s="9"/>
      <c r="AL97" s="9"/>
      <c r="AM97" s="99"/>
      <c r="AN97" s="9"/>
      <c r="AO97" s="55"/>
      <c r="AP97" s="9"/>
      <c r="AQ97" s="9"/>
      <c r="AR97" s="55"/>
      <c r="AS97" s="55"/>
      <c r="AT97" s="55"/>
      <c r="AU97" s="9"/>
      <c r="AV97" s="99"/>
      <c r="AW97" s="9"/>
      <c r="AX97" s="9"/>
      <c r="AY97" s="9"/>
      <c r="AZ97" s="9"/>
      <c r="BD97" s="9"/>
      <c r="BH97" s="9"/>
      <c r="BI97" s="9"/>
      <c r="BM97" s="9"/>
      <c r="BN97" s="9"/>
      <c r="BR97" s="9"/>
      <c r="BV97" s="9"/>
      <c r="BW97" s="9"/>
      <c r="CA97" s="9"/>
    </row>
    <row r="98" spans="1:79" x14ac:dyDescent="0.2">
      <c r="A98" s="253"/>
      <c r="B98" s="111"/>
      <c r="C98" s="111"/>
      <c r="D98" s="111"/>
      <c r="E98" s="111"/>
      <c r="F98" s="111"/>
      <c r="G98" s="112"/>
      <c r="H98" s="112"/>
      <c r="I98" s="189"/>
      <c r="J98" s="111"/>
      <c r="K98" s="111"/>
      <c r="L98" s="111"/>
      <c r="M98" s="113"/>
      <c r="N98" s="113"/>
      <c r="O98" s="237"/>
      <c r="P98" s="112"/>
      <c r="Q98" s="112"/>
      <c r="R98" s="111"/>
      <c r="S98" s="112"/>
      <c r="T98" s="112"/>
      <c r="U98" s="113"/>
      <c r="V98" s="111"/>
      <c r="W98" s="114"/>
      <c r="X98" s="114"/>
      <c r="Y98" s="114"/>
      <c r="Z98" s="9"/>
      <c r="AA98" s="9"/>
      <c r="AB98" s="9"/>
      <c r="AC98" s="9"/>
      <c r="AD98" s="9"/>
      <c r="AE98" s="99"/>
      <c r="AF98" s="9"/>
      <c r="AG98" s="9"/>
      <c r="AH98" s="9"/>
      <c r="AI98" s="99"/>
      <c r="AJ98" s="84"/>
      <c r="AK98" s="9"/>
      <c r="AL98" s="9"/>
      <c r="AM98" s="99"/>
      <c r="AN98" s="9"/>
      <c r="AO98" s="55"/>
      <c r="AP98" s="9"/>
      <c r="AQ98" s="9"/>
      <c r="AR98" s="55"/>
      <c r="AS98" s="55"/>
      <c r="AT98" s="55"/>
      <c r="AU98" s="9"/>
      <c r="AV98" s="99"/>
      <c r="AW98" s="9"/>
      <c r="AX98" s="9"/>
      <c r="AY98" s="9"/>
      <c r="AZ98" s="9"/>
      <c r="BD98" s="9"/>
      <c r="BH98" s="9"/>
      <c r="BI98" s="9"/>
      <c r="BM98" s="9"/>
      <c r="BN98" s="9"/>
      <c r="BR98" s="9"/>
      <c r="BV98" s="9"/>
      <c r="BW98" s="9"/>
      <c r="CA98" s="9"/>
    </row>
    <row r="99" spans="1:79" ht="16.5" thickBot="1" x14ac:dyDescent="0.3">
      <c r="A99" s="252">
        <v>30</v>
      </c>
      <c r="B99" s="138"/>
      <c r="C99" s="139"/>
      <c r="D99" s="120"/>
      <c r="E99" s="139"/>
      <c r="F99" s="131"/>
      <c r="G99" s="184"/>
      <c r="H99" s="129"/>
      <c r="I99" s="138"/>
      <c r="J99" s="139"/>
      <c r="K99" s="140"/>
      <c r="L99" s="139"/>
      <c r="M99" s="139"/>
      <c r="N99" s="131"/>
      <c r="O99" s="183"/>
      <c r="P99" s="129"/>
      <c r="Q99" s="129"/>
      <c r="R99" s="121"/>
      <c r="S99" s="133"/>
      <c r="T99" s="133"/>
      <c r="U99" s="193"/>
      <c r="V99" s="8"/>
      <c r="W99" s="138"/>
      <c r="X99" s="9"/>
      <c r="Y99" s="9"/>
      <c r="Z99" s="9"/>
      <c r="AA99" s="9"/>
      <c r="AB99" s="9"/>
      <c r="AC99" s="9"/>
      <c r="AD99" s="9"/>
      <c r="AE99" s="99"/>
      <c r="AF99" s="9"/>
      <c r="AG99" s="9"/>
      <c r="AH99" s="9"/>
      <c r="AI99" s="99"/>
      <c r="AJ99" s="84"/>
      <c r="AK99" s="9"/>
      <c r="AL99" s="9"/>
      <c r="AM99" s="99"/>
      <c r="AN99" s="9"/>
      <c r="AO99" s="55"/>
      <c r="AP99" s="9"/>
      <c r="AQ99" s="9"/>
      <c r="AR99" s="55"/>
      <c r="AS99" s="55"/>
      <c r="AT99" s="55"/>
      <c r="AU99" s="9"/>
      <c r="AV99" s="99"/>
      <c r="AW99" s="9"/>
      <c r="AX99" s="9"/>
      <c r="AY99" s="9"/>
      <c r="AZ99" s="9"/>
      <c r="BD99" s="9"/>
      <c r="BH99" s="9"/>
      <c r="BI99" s="9"/>
      <c r="BM99" s="9"/>
      <c r="BN99" s="9"/>
      <c r="BR99" s="9"/>
      <c r="BV99" s="9"/>
      <c r="BW99" s="9"/>
      <c r="CA99" s="9"/>
    </row>
    <row r="100" spans="1:79" x14ac:dyDescent="0.2">
      <c r="A100" s="252"/>
      <c r="B100" s="125"/>
      <c r="C100" s="125"/>
      <c r="D100" s="8"/>
      <c r="E100" s="125"/>
      <c r="F100" s="125"/>
      <c r="G100" s="36"/>
      <c r="H100" s="36"/>
      <c r="I100" s="125"/>
      <c r="J100" s="125"/>
      <c r="K100" s="125"/>
      <c r="L100" s="8"/>
      <c r="M100" s="125"/>
      <c r="N100" s="125"/>
      <c r="O100" s="243"/>
      <c r="P100" s="36"/>
      <c r="Q100" s="36"/>
      <c r="R100" s="9"/>
      <c r="S100" s="95"/>
      <c r="T100" s="95"/>
      <c r="U100" s="193"/>
      <c r="V100" s="8"/>
      <c r="W100" s="9"/>
      <c r="X100" s="9"/>
      <c r="Y100" s="9"/>
      <c r="Z100" s="9"/>
      <c r="AA100" s="9"/>
      <c r="AB100" s="9"/>
      <c r="AC100" s="9"/>
      <c r="AD100" s="9"/>
      <c r="AE100" s="99"/>
      <c r="AF100" s="9"/>
      <c r="AG100" s="9"/>
      <c r="AH100" s="9"/>
      <c r="AI100" s="99"/>
      <c r="AJ100" s="84"/>
      <c r="AK100" s="9"/>
      <c r="AL100" s="9"/>
      <c r="AM100" s="99"/>
      <c r="AN100" s="9"/>
      <c r="AO100" s="55"/>
      <c r="AP100" s="9"/>
      <c r="AQ100" s="9"/>
      <c r="AR100" s="55"/>
      <c r="AS100" s="55"/>
      <c r="AT100" s="55"/>
      <c r="AU100" s="9"/>
      <c r="AV100" s="99"/>
      <c r="AW100" s="9"/>
      <c r="AX100" s="9"/>
      <c r="AY100" s="9"/>
      <c r="AZ100" s="9"/>
      <c r="BD100" s="9"/>
      <c r="BH100" s="9"/>
      <c r="BI100" s="9"/>
      <c r="BM100" s="9"/>
      <c r="BN100" s="9"/>
      <c r="BR100" s="9"/>
      <c r="BV100" s="9"/>
      <c r="BW100" s="9"/>
      <c r="CA100" s="9"/>
    </row>
    <row r="101" spans="1:79" x14ac:dyDescent="0.2">
      <c r="A101" s="253"/>
      <c r="B101" s="111"/>
      <c r="C101" s="111"/>
      <c r="D101" s="111"/>
      <c r="E101" s="111"/>
      <c r="F101" s="111"/>
      <c r="G101" s="112"/>
      <c r="H101" s="112"/>
      <c r="I101" s="112"/>
      <c r="J101" s="111"/>
      <c r="K101" s="111"/>
      <c r="L101" s="111"/>
      <c r="M101" s="113"/>
      <c r="N101" s="113"/>
      <c r="O101" s="237"/>
      <c r="P101" s="112"/>
      <c r="Q101" s="112"/>
      <c r="R101" s="111"/>
      <c r="S101" s="112"/>
      <c r="T101" s="112"/>
      <c r="U101" s="113"/>
      <c r="V101" s="111"/>
      <c r="W101" s="114"/>
      <c r="X101" s="114"/>
      <c r="Y101" s="114"/>
      <c r="Z101" s="9"/>
      <c r="AA101" s="9"/>
      <c r="AB101" s="9"/>
      <c r="AC101" s="9"/>
      <c r="AD101" s="9"/>
      <c r="AE101" s="99"/>
      <c r="AF101" s="9"/>
      <c r="AG101" s="9"/>
      <c r="AH101" s="9"/>
      <c r="AI101" s="99"/>
      <c r="AJ101" s="84"/>
      <c r="AK101" s="9"/>
      <c r="AL101" s="9"/>
      <c r="AM101" s="99"/>
      <c r="AN101" s="9"/>
      <c r="AO101" s="55"/>
      <c r="AP101" s="9"/>
      <c r="AQ101" s="9"/>
      <c r="AR101" s="55"/>
      <c r="AS101" s="55"/>
      <c r="AT101" s="55"/>
      <c r="AU101" s="9"/>
      <c r="AV101" s="99"/>
      <c r="AW101" s="9"/>
      <c r="AX101" s="9"/>
      <c r="AY101" s="9"/>
      <c r="AZ101" s="9"/>
      <c r="BD101" s="9"/>
      <c r="BH101" s="9"/>
      <c r="BI101" s="9"/>
      <c r="BM101" s="9"/>
      <c r="BN101" s="9"/>
      <c r="BR101" s="9"/>
      <c r="BV101" s="9"/>
      <c r="BW101" s="9"/>
      <c r="CA101" s="9"/>
    </row>
    <row r="102" spans="1:79" ht="15.75" thickBot="1" x14ac:dyDescent="0.25">
      <c r="A102" s="247">
        <v>31</v>
      </c>
      <c r="B102" s="138"/>
      <c r="C102" s="129"/>
      <c r="D102" s="81"/>
      <c r="E102" s="129"/>
      <c r="F102" s="129"/>
      <c r="G102" s="128"/>
      <c r="H102" s="139"/>
      <c r="I102" s="127"/>
      <c r="J102" s="139"/>
      <c r="K102" s="140"/>
      <c r="L102" s="24"/>
      <c r="M102" s="192"/>
      <c r="N102" s="192"/>
      <c r="P102" s="131"/>
      <c r="Q102" s="131"/>
      <c r="R102" s="29"/>
      <c r="S102" s="95"/>
      <c r="U102" s="46"/>
      <c r="Z102" s="9"/>
      <c r="AA102" s="9"/>
      <c r="AB102" s="9"/>
      <c r="AC102" s="9"/>
      <c r="AD102" s="9"/>
      <c r="AE102" s="99"/>
      <c r="AF102" s="9"/>
      <c r="AG102" s="9"/>
      <c r="AH102" s="9"/>
      <c r="AI102" s="99"/>
      <c r="AJ102" s="84"/>
      <c r="AK102" s="9"/>
      <c r="AL102" s="9"/>
      <c r="AM102" s="99"/>
      <c r="AN102" s="9"/>
      <c r="AO102" s="55"/>
      <c r="AP102" s="9"/>
      <c r="AQ102" s="9"/>
      <c r="AR102" s="55"/>
      <c r="AS102" s="55"/>
      <c r="AT102" s="55"/>
      <c r="AU102" s="9"/>
      <c r="AV102" s="99"/>
      <c r="AW102" s="9"/>
      <c r="AX102" s="9"/>
      <c r="AY102" s="9"/>
      <c r="AZ102" s="9"/>
      <c r="BD102" s="9"/>
      <c r="BH102" s="9"/>
      <c r="BI102" s="9"/>
      <c r="BM102" s="9"/>
      <c r="BN102" s="9"/>
      <c r="BR102" s="9"/>
      <c r="BV102" s="9"/>
      <c r="BW102" s="9"/>
      <c r="CA102" s="9"/>
    </row>
    <row r="103" spans="1:79" s="26" customFormat="1" x14ac:dyDescent="0.2">
      <c r="A103" s="246"/>
      <c r="B103" s="125"/>
      <c r="C103" s="21"/>
      <c r="D103" s="21"/>
      <c r="E103" s="4"/>
      <c r="F103" s="4"/>
      <c r="G103" s="191"/>
      <c r="H103" s="40"/>
      <c r="I103" s="40"/>
      <c r="J103" s="21"/>
      <c r="K103" s="21"/>
      <c r="L103" s="4"/>
      <c r="M103" s="21"/>
      <c r="N103" s="21"/>
      <c r="O103" s="234"/>
      <c r="P103" s="32"/>
      <c r="Q103" s="32"/>
      <c r="R103" s="21"/>
      <c r="S103" s="40"/>
      <c r="T103" s="40"/>
      <c r="U103" s="50"/>
      <c r="V103" s="21"/>
      <c r="W103" s="21"/>
      <c r="X103" s="21"/>
      <c r="Y103" s="21"/>
      <c r="Z103" s="25"/>
      <c r="AA103" s="25"/>
      <c r="AB103" s="25"/>
      <c r="AC103" s="25"/>
      <c r="AD103" s="25"/>
      <c r="AE103" s="103"/>
      <c r="AF103" s="25"/>
      <c r="AG103" s="25"/>
      <c r="AH103" s="25"/>
      <c r="AI103" s="103"/>
      <c r="AJ103" s="88"/>
      <c r="AK103" s="25"/>
      <c r="AL103" s="25"/>
      <c r="AM103" s="103"/>
      <c r="AN103" s="25"/>
      <c r="AO103" s="60"/>
      <c r="AP103" s="25"/>
      <c r="AQ103" s="25"/>
      <c r="AR103" s="60"/>
      <c r="AS103" s="60"/>
      <c r="AT103" s="60"/>
      <c r="AU103" s="25"/>
      <c r="AV103" s="103"/>
      <c r="AW103" s="25"/>
      <c r="AX103" s="25"/>
      <c r="AY103" s="25"/>
      <c r="AZ103" s="25"/>
      <c r="BD103" s="25"/>
      <c r="BH103" s="25"/>
      <c r="BI103" s="25"/>
      <c r="BM103" s="25"/>
      <c r="BN103" s="25"/>
      <c r="BR103" s="25"/>
      <c r="BV103" s="25"/>
      <c r="BW103" s="25"/>
      <c r="CA103" s="25"/>
    </row>
    <row r="104" spans="1:79" s="7" customFormat="1" x14ac:dyDescent="0.2">
      <c r="A104" s="253"/>
      <c r="B104" s="111"/>
      <c r="C104" s="111"/>
      <c r="D104" s="111"/>
      <c r="E104" s="111"/>
      <c r="F104" s="111"/>
      <c r="G104" s="111"/>
      <c r="H104" s="112"/>
      <c r="I104" s="112"/>
      <c r="J104" s="111"/>
      <c r="K104" s="111"/>
      <c r="L104" s="111"/>
      <c r="M104" s="122"/>
      <c r="N104" s="122"/>
      <c r="O104" s="237"/>
      <c r="P104" s="112"/>
      <c r="Q104" s="112"/>
      <c r="R104" s="122"/>
      <c r="S104" s="123"/>
      <c r="T104" s="123"/>
      <c r="U104" s="425"/>
      <c r="V104" s="124"/>
      <c r="W104" s="114"/>
      <c r="X104" s="114"/>
      <c r="Y104" s="114"/>
      <c r="Z104" s="9"/>
      <c r="AA104" s="9"/>
      <c r="AB104" s="9"/>
      <c r="AC104" s="9"/>
      <c r="AD104" s="9"/>
      <c r="AE104" s="99"/>
      <c r="AF104" s="9"/>
      <c r="AG104" s="9"/>
      <c r="AH104" s="9"/>
      <c r="AI104" s="99"/>
      <c r="AJ104" s="84"/>
      <c r="AK104" s="9"/>
      <c r="AL104" s="9"/>
      <c r="AM104" s="99"/>
      <c r="AN104" s="9"/>
      <c r="AO104" s="55"/>
      <c r="AP104" s="9"/>
      <c r="AQ104" s="9"/>
      <c r="AR104" s="55"/>
      <c r="AS104" s="55"/>
      <c r="AT104" s="55"/>
      <c r="AU104" s="9"/>
      <c r="AV104" s="99"/>
      <c r="AW104" s="9"/>
      <c r="AX104" s="9"/>
      <c r="AY104" s="9"/>
      <c r="AZ104" s="9"/>
      <c r="BD104" s="9"/>
      <c r="BH104" s="9"/>
      <c r="BI104" s="9"/>
      <c r="BM104" s="9"/>
      <c r="BN104" s="9"/>
      <c r="BR104" s="9"/>
      <c r="BV104" s="9"/>
      <c r="BW104" s="9"/>
      <c r="CA104" s="9"/>
    </row>
    <row r="105" spans="1:79" ht="15.75" thickBot="1" x14ac:dyDescent="0.25">
      <c r="A105" s="247">
        <v>32</v>
      </c>
      <c r="B105" s="138"/>
      <c r="C105" s="139"/>
      <c r="D105" s="81"/>
      <c r="E105" s="139"/>
      <c r="F105" s="131"/>
      <c r="G105" s="24"/>
      <c r="H105" s="24"/>
      <c r="I105" s="138"/>
      <c r="J105" s="139"/>
      <c r="K105" s="1"/>
      <c r="L105" s="129"/>
      <c r="M105" s="138"/>
      <c r="N105" s="130"/>
      <c r="O105" s="238"/>
      <c r="P105" s="129"/>
      <c r="Q105" s="129"/>
      <c r="R105" s="4"/>
      <c r="S105" s="39"/>
      <c r="T105" s="39"/>
      <c r="U105" s="43"/>
      <c r="V105" s="5"/>
      <c r="W105" s="126"/>
      <c r="AE105" s="99"/>
      <c r="AF105" s="9"/>
      <c r="AG105" s="9"/>
      <c r="AI105" s="99"/>
      <c r="AJ105" s="84"/>
      <c r="AK105" s="9"/>
      <c r="AM105" s="99"/>
      <c r="AN105" s="9"/>
      <c r="AO105" s="55"/>
      <c r="AQ105" s="9"/>
      <c r="AR105" s="55"/>
      <c r="AS105" s="55"/>
      <c r="AT105" s="55"/>
      <c r="AV105" s="99"/>
      <c r="AW105" s="9"/>
      <c r="AX105" s="9"/>
    </row>
    <row r="106" spans="1:79" x14ac:dyDescent="0.2">
      <c r="B106" s="125"/>
      <c r="C106" s="125"/>
      <c r="D106" s="1"/>
      <c r="E106" s="125"/>
      <c r="F106" s="125"/>
      <c r="G106" s="29"/>
      <c r="H106" s="29"/>
      <c r="I106" s="125"/>
      <c r="J106" s="125"/>
      <c r="K106" s="1"/>
      <c r="L106" s="1"/>
      <c r="M106" s="125"/>
      <c r="N106" s="125"/>
      <c r="P106" s="29"/>
      <c r="Q106" s="29"/>
      <c r="R106" s="21"/>
      <c r="S106" s="29"/>
      <c r="T106" s="29"/>
      <c r="U106" s="44"/>
      <c r="V106" s="1"/>
      <c r="AE106" s="99"/>
      <c r="AF106" s="9"/>
      <c r="AG106" s="9"/>
      <c r="AI106" s="99"/>
      <c r="AJ106" s="84"/>
      <c r="AK106" s="9"/>
      <c r="AM106" s="99"/>
      <c r="AN106" s="9"/>
      <c r="AO106" s="55"/>
      <c r="AQ106" s="9"/>
      <c r="AR106" s="55"/>
      <c r="AS106" s="55"/>
      <c r="AT106" s="55"/>
      <c r="AV106" s="99"/>
      <c r="AW106" s="9"/>
      <c r="AX106" s="9"/>
    </row>
    <row r="107" spans="1:79" s="7" customFormat="1" x14ac:dyDescent="0.2">
      <c r="A107" s="253"/>
      <c r="B107" s="111"/>
      <c r="C107" s="111"/>
      <c r="D107" s="111"/>
      <c r="E107" s="111"/>
      <c r="F107" s="111"/>
      <c r="G107" s="111"/>
      <c r="H107" s="112"/>
      <c r="I107" s="112"/>
      <c r="J107" s="111"/>
      <c r="K107" s="111"/>
      <c r="L107" s="111"/>
      <c r="M107" s="122"/>
      <c r="N107" s="122"/>
      <c r="O107" s="237"/>
      <c r="P107" s="112"/>
      <c r="Q107" s="112"/>
      <c r="R107" s="122"/>
      <c r="S107" s="123"/>
      <c r="T107" s="123"/>
      <c r="U107" s="425"/>
      <c r="V107" s="124"/>
      <c r="W107" s="114"/>
      <c r="X107" s="114"/>
      <c r="Y107" s="114"/>
      <c r="Z107" s="9"/>
      <c r="AA107" s="9"/>
      <c r="AB107" s="9"/>
      <c r="AC107" s="9"/>
      <c r="AD107" s="9"/>
      <c r="AE107" s="99"/>
      <c r="AF107" s="9"/>
      <c r="AG107" s="9"/>
      <c r="AH107" s="9"/>
      <c r="AI107" s="99"/>
      <c r="AJ107" s="84"/>
      <c r="AK107" s="9"/>
      <c r="AL107" s="9"/>
      <c r="AM107" s="99"/>
      <c r="AN107" s="9"/>
      <c r="AO107" s="55"/>
      <c r="AP107" s="9"/>
      <c r="AQ107" s="9"/>
      <c r="AR107" s="55"/>
      <c r="AS107" s="55"/>
      <c r="AT107" s="55"/>
      <c r="AU107" s="9"/>
      <c r="AV107" s="99"/>
      <c r="AW107" s="9"/>
      <c r="AX107" s="9"/>
      <c r="AY107" s="9"/>
      <c r="AZ107" s="9"/>
      <c r="BD107" s="9"/>
      <c r="BH107" s="9"/>
      <c r="BI107" s="9"/>
      <c r="BM107" s="9"/>
      <c r="BN107" s="9"/>
      <c r="BR107" s="9"/>
      <c r="BV107" s="9"/>
      <c r="BW107" s="9"/>
      <c r="CA107" s="9"/>
    </row>
    <row r="108" spans="1:79" ht="15.75" thickBot="1" x14ac:dyDescent="0.25">
      <c r="A108" s="247">
        <v>33</v>
      </c>
      <c r="B108" s="138"/>
      <c r="C108" s="139"/>
      <c r="D108" s="81"/>
      <c r="E108" s="139"/>
      <c r="F108" s="131"/>
      <c r="G108" s="128"/>
      <c r="H108" s="205"/>
      <c r="I108" s="139"/>
      <c r="J108" s="129"/>
      <c r="K108" s="140"/>
      <c r="L108" s="139"/>
      <c r="M108" s="129"/>
      <c r="N108" s="129"/>
      <c r="P108" s="206"/>
      <c r="Q108" s="206"/>
      <c r="R108" s="119"/>
      <c r="S108" s="95"/>
      <c r="U108" s="46"/>
      <c r="W108" s="119"/>
      <c r="AE108" s="99"/>
      <c r="AF108" s="9"/>
      <c r="AG108" s="9"/>
      <c r="AI108" s="99"/>
      <c r="AJ108" s="84"/>
      <c r="AK108" s="9"/>
      <c r="AM108" s="99"/>
      <c r="AN108" s="9"/>
      <c r="AO108" s="55"/>
      <c r="AQ108" s="9"/>
      <c r="AR108" s="55"/>
      <c r="AS108" s="55"/>
      <c r="AT108" s="55"/>
      <c r="AV108" s="99"/>
      <c r="AW108" s="9"/>
      <c r="AX108" s="9"/>
    </row>
    <row r="109" spans="1:79" x14ac:dyDescent="0.2">
      <c r="B109" s="130"/>
      <c r="C109" s="131"/>
      <c r="D109" s="1"/>
      <c r="E109" s="125"/>
      <c r="F109" s="125"/>
      <c r="G109" s="191"/>
      <c r="H109" s="29"/>
      <c r="I109" s="29"/>
      <c r="J109" s="1"/>
      <c r="K109" s="1"/>
      <c r="L109" s="1"/>
      <c r="M109" s="44"/>
      <c r="N109" s="44"/>
      <c r="P109" s="29"/>
      <c r="Q109" s="29"/>
      <c r="R109" s="21"/>
      <c r="S109" s="29"/>
      <c r="T109" s="29"/>
      <c r="U109" s="44"/>
      <c r="V109" s="1"/>
      <c r="AE109" s="99"/>
      <c r="AF109" s="9"/>
      <c r="AG109" s="9"/>
      <c r="AI109" s="99"/>
      <c r="AJ109" s="84"/>
      <c r="AK109" s="9"/>
      <c r="AM109" s="99"/>
      <c r="AN109" s="9"/>
      <c r="AO109" s="55"/>
      <c r="AQ109" s="9"/>
      <c r="AR109" s="55"/>
      <c r="AS109" s="55"/>
      <c r="AT109" s="55"/>
      <c r="AV109" s="99"/>
      <c r="AW109" s="9"/>
      <c r="AX109" s="9"/>
    </row>
    <row r="110" spans="1:79" s="9" customFormat="1" x14ac:dyDescent="0.2">
      <c r="A110" s="253"/>
      <c r="B110" s="30"/>
      <c r="C110" s="30"/>
      <c r="D110" s="111"/>
      <c r="E110" s="111"/>
      <c r="F110" s="111"/>
      <c r="G110" s="111"/>
      <c r="H110" s="112"/>
      <c r="I110" s="112"/>
      <c r="J110" s="111"/>
      <c r="K110" s="111"/>
      <c r="L110" s="111"/>
      <c r="M110" s="113"/>
      <c r="N110" s="113"/>
      <c r="O110" s="237"/>
      <c r="P110" s="112"/>
      <c r="Q110" s="112"/>
      <c r="R110" s="122"/>
      <c r="S110" s="92"/>
      <c r="T110" s="92"/>
      <c r="U110" s="426"/>
      <c r="W110" s="114"/>
      <c r="X110" s="114"/>
      <c r="Y110" s="114"/>
      <c r="AE110" s="99"/>
      <c r="AI110" s="99"/>
      <c r="AJ110" s="84"/>
      <c r="AM110" s="99"/>
      <c r="AO110" s="55"/>
      <c r="AR110" s="55"/>
      <c r="AS110" s="55"/>
      <c r="AT110" s="55"/>
      <c r="AV110" s="99"/>
    </row>
    <row r="111" spans="1:79" s="9" customFormat="1" ht="15.75" thickBot="1" x14ac:dyDescent="0.25">
      <c r="A111" s="252">
        <v>34</v>
      </c>
      <c r="B111" s="138"/>
      <c r="C111" s="139"/>
      <c r="D111" s="81"/>
      <c r="E111" s="139"/>
      <c r="F111" s="131"/>
      <c r="G111" s="194"/>
      <c r="H111" s="129"/>
      <c r="I111" s="138"/>
      <c r="J111" s="8"/>
      <c r="K111" s="8"/>
      <c r="L111" s="129"/>
      <c r="M111" s="193"/>
      <c r="N111" s="193"/>
      <c r="O111" s="243"/>
      <c r="P111" s="36"/>
      <c r="Q111" s="36"/>
      <c r="R111" s="195"/>
      <c r="S111" s="34"/>
      <c r="T111" s="34"/>
      <c r="U111" s="426"/>
      <c r="AE111" s="99"/>
      <c r="AI111" s="99"/>
      <c r="AJ111" s="84"/>
      <c r="AM111" s="99"/>
      <c r="AO111" s="55"/>
      <c r="AR111" s="55"/>
      <c r="AS111" s="55"/>
      <c r="AT111" s="55"/>
      <c r="AV111" s="99"/>
    </row>
    <row r="112" spans="1:79" s="9" customFormat="1" x14ac:dyDescent="0.2">
      <c r="A112" s="252"/>
      <c r="B112" s="130"/>
      <c r="C112" s="131"/>
      <c r="D112" s="81"/>
      <c r="E112" s="131"/>
      <c r="F112" s="131"/>
      <c r="G112" s="194"/>
      <c r="H112" s="129"/>
      <c r="I112" s="130"/>
      <c r="J112" s="8"/>
      <c r="K112" s="8"/>
      <c r="L112" s="129"/>
      <c r="M112" s="193"/>
      <c r="N112" s="193"/>
      <c r="O112" s="243"/>
      <c r="P112" s="36"/>
      <c r="Q112" s="36"/>
      <c r="R112" s="22"/>
      <c r="S112" s="34"/>
      <c r="T112" s="34"/>
      <c r="U112" s="426"/>
      <c r="AE112" s="99"/>
      <c r="AI112" s="99"/>
      <c r="AJ112" s="84"/>
      <c r="AM112" s="99"/>
      <c r="AO112" s="55"/>
      <c r="AR112" s="55"/>
      <c r="AS112" s="55"/>
      <c r="AT112" s="55"/>
      <c r="AV112" s="99"/>
    </row>
    <row r="113" spans="1:79" s="114" customFormat="1" x14ac:dyDescent="0.2">
      <c r="A113" s="253"/>
      <c r="B113" s="197"/>
      <c r="C113" s="197"/>
      <c r="D113" s="198"/>
      <c r="E113" s="197"/>
      <c r="F113" s="197"/>
      <c r="G113" s="199"/>
      <c r="H113" s="200"/>
      <c r="I113" s="197"/>
      <c r="J113" s="111"/>
      <c r="K113" s="111"/>
      <c r="L113" s="200"/>
      <c r="M113" s="113"/>
      <c r="N113" s="113"/>
      <c r="O113" s="237"/>
      <c r="P113" s="112"/>
      <c r="Q113" s="112"/>
      <c r="R113" s="122"/>
      <c r="S113" s="92"/>
      <c r="T113" s="92"/>
      <c r="U113" s="427"/>
      <c r="AE113" s="201"/>
      <c r="AI113" s="201"/>
      <c r="AJ113" s="202"/>
      <c r="AM113" s="201"/>
      <c r="AO113" s="203"/>
      <c r="AR113" s="203"/>
      <c r="AS113" s="203"/>
      <c r="AT113" s="203"/>
      <c r="AV113" s="201"/>
    </row>
    <row r="114" spans="1:79" s="7" customFormat="1" x14ac:dyDescent="0.2">
      <c r="A114" s="253"/>
      <c r="B114" s="111"/>
      <c r="C114" s="111"/>
      <c r="D114" s="111"/>
      <c r="E114" s="111"/>
      <c r="F114" s="111"/>
      <c r="G114" s="111"/>
      <c r="H114" s="112"/>
      <c r="I114" s="112"/>
      <c r="J114" s="111"/>
      <c r="K114" s="111"/>
      <c r="L114" s="111"/>
      <c r="M114" s="122"/>
      <c r="N114" s="122"/>
      <c r="O114" s="237"/>
      <c r="P114" s="112"/>
      <c r="Q114" s="112"/>
      <c r="R114" s="122"/>
      <c r="S114" s="123"/>
      <c r="T114" s="123"/>
      <c r="U114" s="425"/>
      <c r="V114" s="124"/>
      <c r="W114" s="114"/>
      <c r="X114" s="114"/>
      <c r="Y114" s="114"/>
      <c r="Z114" s="9"/>
      <c r="AA114" s="9"/>
      <c r="AB114" s="9"/>
      <c r="AC114" s="9"/>
      <c r="AD114" s="9"/>
      <c r="AE114" s="99"/>
      <c r="AF114" s="9"/>
      <c r="AG114" s="9"/>
      <c r="AH114" s="9"/>
      <c r="AI114" s="99"/>
      <c r="AJ114" s="84"/>
      <c r="AK114" s="9"/>
      <c r="AL114" s="9"/>
      <c r="AM114" s="99"/>
      <c r="AN114" s="9"/>
      <c r="AO114" s="55"/>
      <c r="AP114" s="9"/>
      <c r="AQ114" s="9"/>
      <c r="AR114" s="55"/>
      <c r="AS114" s="55"/>
      <c r="AT114" s="55"/>
      <c r="AU114" s="9"/>
      <c r="AV114" s="99"/>
      <c r="AW114" s="9"/>
      <c r="AX114" s="9"/>
      <c r="AY114" s="9"/>
      <c r="AZ114" s="9"/>
      <c r="BD114" s="9"/>
      <c r="BH114" s="9"/>
      <c r="BI114" s="9"/>
      <c r="BM114" s="9"/>
      <c r="BN114" s="9"/>
      <c r="BR114" s="9"/>
      <c r="BV114" s="9"/>
      <c r="BW114" s="9"/>
      <c r="CA114" s="9"/>
    </row>
    <row r="115" spans="1:79" ht="16.5" thickBot="1" x14ac:dyDescent="0.3">
      <c r="A115" s="247">
        <v>35</v>
      </c>
      <c r="B115" s="138"/>
      <c r="C115" s="129"/>
      <c r="D115" s="81"/>
      <c r="E115" s="1"/>
      <c r="F115" s="1"/>
      <c r="G115" s="24"/>
      <c r="H115" s="129"/>
      <c r="I115" s="29"/>
      <c r="J115" s="1"/>
      <c r="K115" s="140"/>
      <c r="L115" s="139"/>
      <c r="M115" s="4"/>
      <c r="N115" s="4"/>
      <c r="P115" s="129"/>
      <c r="Q115" s="129"/>
      <c r="R115" s="4"/>
      <c r="S115" s="133"/>
      <c r="T115" s="133"/>
      <c r="U115" s="43"/>
      <c r="V115" s="5"/>
      <c r="W115" s="139"/>
      <c r="AE115" s="99"/>
      <c r="AF115" s="9"/>
      <c r="AG115" s="9"/>
      <c r="AI115" s="99"/>
      <c r="AJ115" s="84"/>
      <c r="AK115" s="9"/>
      <c r="AM115" s="99"/>
      <c r="AN115" s="9"/>
      <c r="AO115" s="55"/>
      <c r="AQ115" s="9"/>
      <c r="AR115" s="55"/>
      <c r="AS115" s="55"/>
      <c r="AT115" s="55"/>
      <c r="AV115" s="99"/>
      <c r="AW115" s="9"/>
      <c r="AX115" s="9"/>
    </row>
    <row r="116" spans="1:79" x14ac:dyDescent="0.2">
      <c r="B116" s="125"/>
      <c r="C116" s="1"/>
      <c r="D116" s="1"/>
      <c r="E116" s="1"/>
      <c r="F116" s="1"/>
      <c r="G116" s="29"/>
      <c r="H116" s="29"/>
      <c r="I116" s="29"/>
      <c r="J116" s="1"/>
      <c r="K116" s="125"/>
      <c r="L116" s="1"/>
      <c r="M116" s="44"/>
      <c r="N116" s="44"/>
      <c r="P116" s="29"/>
      <c r="Q116" s="29"/>
      <c r="R116" s="21"/>
      <c r="S116" s="29"/>
      <c r="T116" s="29"/>
      <c r="U116" s="44"/>
      <c r="V116" s="1"/>
      <c r="AE116" s="99"/>
      <c r="AF116" s="9"/>
      <c r="AG116" s="9"/>
      <c r="AI116" s="99"/>
      <c r="AJ116" s="84"/>
      <c r="AK116" s="9"/>
      <c r="AM116" s="99"/>
      <c r="AN116" s="9"/>
      <c r="AO116" s="55"/>
      <c r="AQ116" s="9"/>
      <c r="AR116" s="55"/>
      <c r="AS116" s="55"/>
      <c r="AT116" s="55"/>
      <c r="AV116" s="99"/>
      <c r="AW116" s="9"/>
      <c r="AX116" s="9"/>
    </row>
    <row r="117" spans="1:79" x14ac:dyDescent="0.2">
      <c r="A117" s="253"/>
      <c r="B117" s="111"/>
      <c r="C117" s="111"/>
      <c r="D117" s="111"/>
      <c r="E117" s="111"/>
      <c r="F117" s="111"/>
      <c r="G117" s="112"/>
      <c r="H117" s="112"/>
      <c r="I117" s="112"/>
      <c r="J117" s="111"/>
      <c r="K117" s="111"/>
      <c r="L117" s="111"/>
      <c r="M117" s="113"/>
      <c r="N117" s="113"/>
      <c r="O117" s="237"/>
      <c r="P117" s="112"/>
      <c r="Q117" s="112"/>
      <c r="R117" s="122"/>
      <c r="S117" s="92"/>
      <c r="T117" s="92"/>
      <c r="U117" s="427"/>
      <c r="V117" s="114"/>
      <c r="W117" s="114"/>
      <c r="X117" s="114"/>
      <c r="Y117" s="114"/>
      <c r="AE117" s="99"/>
      <c r="AF117" s="9"/>
      <c r="AG117" s="9"/>
      <c r="AI117" s="99"/>
      <c r="AJ117" s="84"/>
      <c r="AK117" s="9"/>
      <c r="AM117" s="99"/>
      <c r="AN117" s="9"/>
      <c r="AO117" s="55"/>
      <c r="AQ117" s="9"/>
      <c r="AR117" s="55"/>
      <c r="AS117" s="55"/>
      <c r="AT117" s="55"/>
      <c r="AV117" s="99"/>
      <c r="AW117" s="9"/>
      <c r="AX117" s="9"/>
    </row>
    <row r="118" spans="1:79" s="9" customFormat="1" ht="50.25" customHeight="1" thickBot="1" x14ac:dyDescent="0.3">
      <c r="A118" s="252">
        <v>36</v>
      </c>
      <c r="B118" s="8"/>
      <c r="C118" s="8"/>
      <c r="D118" s="120"/>
      <c r="E118" s="8"/>
      <c r="F118" s="8"/>
      <c r="G118" s="194"/>
      <c r="H118" s="36"/>
      <c r="I118" s="36"/>
      <c r="J118" s="8"/>
      <c r="K118" s="8"/>
      <c r="L118" s="8"/>
      <c r="M118" s="193"/>
      <c r="N118" s="193"/>
      <c r="O118" s="243"/>
      <c r="P118" s="36"/>
      <c r="Q118" s="36"/>
      <c r="R118" s="195"/>
      <c r="S118" s="133"/>
      <c r="T118" s="133"/>
      <c r="U118" s="426"/>
      <c r="W118" s="139"/>
      <c r="AE118" s="99"/>
      <c r="AI118" s="99"/>
      <c r="AJ118" s="84"/>
      <c r="AM118" s="99"/>
      <c r="AO118" s="55"/>
      <c r="AR118" s="55"/>
      <c r="AS118" s="55"/>
      <c r="AT118" s="55"/>
      <c r="AV118" s="99"/>
    </row>
    <row r="119" spans="1:79" s="9" customFormat="1" ht="50.25" customHeight="1" x14ac:dyDescent="0.2">
      <c r="A119" s="252"/>
      <c r="B119" s="8"/>
      <c r="C119" s="8"/>
      <c r="D119" s="8"/>
      <c r="E119" s="8"/>
      <c r="F119" s="8"/>
      <c r="G119" s="194"/>
      <c r="H119" s="36"/>
      <c r="I119" s="36"/>
      <c r="J119" s="8"/>
      <c r="K119" s="8"/>
      <c r="L119" s="8"/>
      <c r="M119" s="193"/>
      <c r="N119" s="193"/>
      <c r="O119" s="243"/>
      <c r="P119" s="36"/>
      <c r="Q119" s="36"/>
      <c r="R119" s="195"/>
      <c r="S119" s="34"/>
      <c r="T119" s="34"/>
      <c r="U119" s="426"/>
      <c r="AE119" s="99"/>
      <c r="AI119" s="99"/>
      <c r="AJ119" s="84"/>
      <c r="AM119" s="99"/>
      <c r="AO119" s="55"/>
      <c r="AR119" s="55"/>
      <c r="AS119" s="55"/>
      <c r="AT119" s="55"/>
      <c r="AV119" s="99"/>
    </row>
    <row r="120" spans="1:79" s="9" customFormat="1" x14ac:dyDescent="0.2">
      <c r="A120" s="253"/>
      <c r="B120" s="111"/>
      <c r="C120" s="111"/>
      <c r="D120" s="111"/>
      <c r="E120" s="111"/>
      <c r="F120" s="111"/>
      <c r="G120" s="112"/>
      <c r="H120" s="112"/>
      <c r="I120" s="112"/>
      <c r="J120" s="111"/>
      <c r="K120" s="111"/>
      <c r="L120" s="111"/>
      <c r="M120" s="113"/>
      <c r="N120" s="113"/>
      <c r="O120" s="237"/>
      <c r="P120" s="112"/>
      <c r="Q120" s="112"/>
      <c r="R120" s="122"/>
      <c r="S120" s="92"/>
      <c r="T120" s="92"/>
      <c r="U120" s="426"/>
      <c r="W120" s="114"/>
      <c r="X120" s="114"/>
      <c r="Y120" s="114"/>
      <c r="AE120" s="99"/>
      <c r="AI120" s="99"/>
      <c r="AJ120" s="84"/>
      <c r="AM120" s="99"/>
      <c r="AO120" s="55"/>
      <c r="AR120" s="55"/>
      <c r="AS120" s="55"/>
      <c r="AT120" s="55"/>
      <c r="AV120" s="99"/>
    </row>
    <row r="121" spans="1:79" s="9" customFormat="1" ht="16.5" thickBot="1" x14ac:dyDescent="0.3">
      <c r="A121" s="252">
        <v>37</v>
      </c>
      <c r="B121" s="138"/>
      <c r="C121" s="129"/>
      <c r="D121" s="81"/>
      <c r="E121" s="139"/>
      <c r="F121" s="131"/>
      <c r="G121" s="194"/>
      <c r="H121" s="185"/>
      <c r="I121" s="130"/>
      <c r="J121" s="204"/>
      <c r="K121" s="8"/>
      <c r="L121" s="139"/>
      <c r="M121" s="129"/>
      <c r="N121" s="129"/>
      <c r="O121" s="242"/>
      <c r="P121" s="131"/>
      <c r="Q121" s="131"/>
      <c r="R121" s="195"/>
      <c r="S121" s="133"/>
      <c r="T121" s="133"/>
      <c r="U121" s="426"/>
      <c r="W121" s="138"/>
      <c r="AE121" s="99"/>
      <c r="AI121" s="99"/>
      <c r="AJ121" s="84"/>
      <c r="AM121" s="99"/>
      <c r="AO121" s="55"/>
      <c r="AR121" s="55"/>
      <c r="AS121" s="55"/>
      <c r="AT121" s="55"/>
      <c r="AV121" s="99"/>
    </row>
    <row r="122" spans="1:79" s="9" customFormat="1" x14ac:dyDescent="0.2">
      <c r="A122" s="253"/>
      <c r="B122" s="111"/>
      <c r="C122" s="111"/>
      <c r="D122" s="111"/>
      <c r="E122" s="111"/>
      <c r="F122" s="111"/>
      <c r="G122" s="112"/>
      <c r="H122" s="112"/>
      <c r="I122" s="112"/>
      <c r="J122" s="111"/>
      <c r="K122" s="111"/>
      <c r="L122" s="111"/>
      <c r="M122" s="113"/>
      <c r="N122" s="113"/>
      <c r="O122" s="237"/>
      <c r="P122" s="112"/>
      <c r="Q122" s="112"/>
      <c r="R122" s="122"/>
      <c r="S122" s="92"/>
      <c r="T122" s="92"/>
      <c r="U122" s="426"/>
      <c r="W122" s="114"/>
      <c r="X122" s="114"/>
      <c r="Y122" s="114"/>
      <c r="AE122" s="99"/>
      <c r="AI122" s="99"/>
      <c r="AJ122" s="84"/>
      <c r="AM122" s="99"/>
      <c r="AO122" s="55"/>
      <c r="AR122" s="55"/>
      <c r="AS122" s="55"/>
      <c r="AT122" s="55"/>
      <c r="AV122" s="99"/>
    </row>
    <row r="123" spans="1:79" s="9" customFormat="1" x14ac:dyDescent="0.2">
      <c r="A123" s="253"/>
      <c r="B123" s="111"/>
      <c r="C123" s="111"/>
      <c r="D123" s="111"/>
      <c r="E123" s="111"/>
      <c r="F123" s="111"/>
      <c r="G123" s="112"/>
      <c r="H123" s="112"/>
      <c r="I123" s="112"/>
      <c r="J123" s="111"/>
      <c r="K123" s="111"/>
      <c r="L123" s="111"/>
      <c r="M123" s="113"/>
      <c r="N123" s="113"/>
      <c r="O123" s="237"/>
      <c r="P123" s="112"/>
      <c r="Q123" s="112"/>
      <c r="R123" s="122"/>
      <c r="S123" s="92"/>
      <c r="T123" s="92"/>
      <c r="U123" s="426"/>
      <c r="W123" s="114"/>
      <c r="X123" s="114"/>
      <c r="Y123" s="114"/>
      <c r="AE123" s="99"/>
      <c r="AI123" s="99"/>
      <c r="AJ123" s="84"/>
      <c r="AM123" s="99"/>
      <c r="AO123" s="55"/>
      <c r="AR123" s="55"/>
      <c r="AS123" s="55"/>
      <c r="AT123" s="55"/>
      <c r="AV123" s="99"/>
    </row>
    <row r="124" spans="1:79" s="9" customFormat="1" ht="15.75" x14ac:dyDescent="0.25">
      <c r="A124" s="252">
        <v>38</v>
      </c>
      <c r="B124" s="8"/>
      <c r="C124" s="8"/>
      <c r="D124" s="8"/>
      <c r="E124" s="8"/>
      <c r="F124" s="8"/>
      <c r="G124" s="194"/>
      <c r="H124" s="36"/>
      <c r="I124" s="36"/>
      <c r="J124" s="31"/>
      <c r="K124" s="196"/>
      <c r="L124" s="8"/>
      <c r="M124" s="193"/>
      <c r="N124" s="193"/>
      <c r="O124" s="243"/>
      <c r="P124" s="36"/>
      <c r="Q124" s="36"/>
      <c r="R124" s="195"/>
      <c r="S124" s="133"/>
      <c r="T124" s="133"/>
      <c r="U124" s="426"/>
      <c r="AE124" s="99"/>
      <c r="AI124" s="99"/>
      <c r="AJ124" s="84"/>
      <c r="AM124" s="99"/>
      <c r="AO124" s="55"/>
      <c r="AR124" s="55"/>
      <c r="AS124" s="55"/>
      <c r="AT124" s="55"/>
      <c r="AV124" s="99"/>
    </row>
    <row r="125" spans="1:79" s="9" customFormat="1" x14ac:dyDescent="0.2">
      <c r="A125" s="252"/>
      <c r="B125" s="8"/>
      <c r="C125" s="8"/>
      <c r="D125" s="8"/>
      <c r="E125" s="8"/>
      <c r="F125" s="8"/>
      <c r="G125" s="194"/>
      <c r="H125" s="36"/>
      <c r="I125" s="36"/>
      <c r="J125" s="31"/>
      <c r="K125" s="196"/>
      <c r="L125" s="8"/>
      <c r="M125" s="193"/>
      <c r="N125" s="193"/>
      <c r="O125" s="243"/>
      <c r="P125" s="36"/>
      <c r="Q125" s="36"/>
      <c r="R125" s="195"/>
      <c r="S125" s="34"/>
      <c r="T125" s="34"/>
      <c r="U125" s="426"/>
      <c r="AE125" s="99"/>
      <c r="AI125" s="99"/>
      <c r="AJ125" s="84"/>
      <c r="AM125" s="99"/>
      <c r="AO125" s="55"/>
      <c r="AR125" s="55"/>
      <c r="AS125" s="55"/>
      <c r="AT125" s="55"/>
      <c r="AV125" s="99"/>
    </row>
    <row r="126" spans="1:79" s="114" customFormat="1" x14ac:dyDescent="0.2">
      <c r="A126" s="253"/>
      <c r="B126" s="111"/>
      <c r="C126" s="111"/>
      <c r="D126" s="111"/>
      <c r="E126" s="111"/>
      <c r="F126" s="111"/>
      <c r="G126" s="199"/>
      <c r="H126" s="112"/>
      <c r="I126" s="112"/>
      <c r="J126" s="111"/>
      <c r="K126" s="111"/>
      <c r="L126" s="111"/>
      <c r="M126" s="207"/>
      <c r="N126" s="207"/>
      <c r="O126" s="237"/>
      <c r="P126" s="112"/>
      <c r="Q126" s="112"/>
      <c r="R126" s="207"/>
      <c r="S126" s="92"/>
      <c r="T126" s="92"/>
      <c r="U126" s="427"/>
      <c r="AE126" s="201"/>
      <c r="AI126" s="201"/>
      <c r="AJ126" s="202"/>
      <c r="AM126" s="201"/>
      <c r="AO126" s="203"/>
      <c r="AR126" s="203"/>
      <c r="AS126" s="203"/>
      <c r="AT126" s="203"/>
      <c r="AV126" s="201"/>
    </row>
    <row r="127" spans="1:79" s="9" customFormat="1" x14ac:dyDescent="0.2">
      <c r="A127" s="252"/>
      <c r="B127" s="8"/>
      <c r="C127" s="8"/>
      <c r="D127" s="8"/>
      <c r="E127" s="8"/>
      <c r="F127" s="8"/>
      <c r="G127" s="194"/>
      <c r="H127" s="36"/>
      <c r="I127" s="36"/>
      <c r="J127" s="8"/>
      <c r="K127" s="8"/>
      <c r="L127" s="8"/>
      <c r="M127" s="195"/>
      <c r="N127" s="195"/>
      <c r="O127" s="243"/>
      <c r="P127" s="36"/>
      <c r="Q127" s="36"/>
      <c r="R127" s="195"/>
      <c r="S127" s="34"/>
      <c r="T127" s="34"/>
      <c r="U127" s="426"/>
      <c r="AE127" s="99"/>
      <c r="AI127" s="99"/>
      <c r="AJ127" s="84"/>
      <c r="AM127" s="99"/>
      <c r="AO127" s="55"/>
      <c r="AR127" s="55"/>
      <c r="AS127" s="55"/>
      <c r="AT127" s="55"/>
      <c r="AV127" s="99"/>
    </row>
    <row r="128" spans="1:79" s="9" customFormat="1" ht="13.5" thickBot="1" x14ac:dyDescent="0.25">
      <c r="A128" s="254">
        <v>39</v>
      </c>
      <c r="B128" s="138"/>
      <c r="C128" s="129"/>
      <c r="D128" s="120"/>
      <c r="E128" s="139"/>
      <c r="F128" s="131"/>
      <c r="G128" s="208"/>
      <c r="H128" s="129"/>
      <c r="I128" s="138"/>
      <c r="J128" s="139"/>
      <c r="K128" s="140"/>
      <c r="L128" s="129"/>
      <c r="M128" s="139"/>
      <c r="N128" s="131"/>
      <c r="O128" s="244"/>
      <c r="P128" s="131"/>
      <c r="Q128" s="131"/>
      <c r="R128" s="121"/>
      <c r="S128" s="214"/>
      <c r="U128" s="426"/>
      <c r="W128" s="121"/>
      <c r="X128" s="25"/>
      <c r="Y128" s="25"/>
      <c r="AE128" s="99"/>
      <c r="AI128" s="99"/>
      <c r="AJ128" s="84"/>
      <c r="AM128" s="99"/>
      <c r="AO128" s="55"/>
      <c r="AR128" s="55"/>
      <c r="AS128" s="55"/>
      <c r="AT128" s="55"/>
      <c r="AV128" s="99"/>
    </row>
    <row r="129" spans="1:79" s="114" customFormat="1" ht="12.75" x14ac:dyDescent="0.2">
      <c r="A129" s="255"/>
      <c r="B129" s="197"/>
      <c r="C129" s="200"/>
      <c r="D129" s="209"/>
      <c r="E129" s="197"/>
      <c r="F129" s="197"/>
      <c r="G129" s="210"/>
      <c r="H129" s="200"/>
      <c r="I129" s="197"/>
      <c r="J129" s="197"/>
      <c r="K129" s="211"/>
      <c r="L129" s="200"/>
      <c r="M129" s="197"/>
      <c r="N129" s="197"/>
      <c r="O129" s="245"/>
      <c r="P129" s="197"/>
      <c r="Q129" s="197"/>
      <c r="R129" s="212"/>
      <c r="U129" s="427"/>
      <c r="W129" s="212"/>
      <c r="AE129" s="201"/>
      <c r="AI129" s="201"/>
      <c r="AJ129" s="202"/>
      <c r="AM129" s="201"/>
      <c r="AO129" s="203"/>
      <c r="AR129" s="203"/>
      <c r="AS129" s="203"/>
      <c r="AT129" s="203"/>
      <c r="AV129" s="201"/>
    </row>
    <row r="130" spans="1:79" s="9" customFormat="1" x14ac:dyDescent="0.2">
      <c r="A130" s="252"/>
      <c r="B130" s="125"/>
      <c r="C130" s="1"/>
      <c r="E130" s="125"/>
      <c r="F130" s="125"/>
      <c r="G130" s="24"/>
      <c r="H130" s="29"/>
      <c r="I130" s="125"/>
      <c r="J130" s="125"/>
      <c r="K130" s="125"/>
      <c r="L130" s="1"/>
      <c r="M130" s="125"/>
      <c r="N130" s="125"/>
      <c r="O130" s="234"/>
      <c r="P130" s="29"/>
      <c r="Q130" s="29"/>
      <c r="R130" s="4"/>
      <c r="S130" s="34"/>
      <c r="T130" s="34"/>
      <c r="U130" s="426"/>
      <c r="AE130" s="99"/>
      <c r="AI130" s="99"/>
      <c r="AJ130" s="84"/>
      <c r="AM130" s="99"/>
      <c r="AO130" s="55"/>
      <c r="AR130" s="55"/>
      <c r="AS130" s="55"/>
      <c r="AT130" s="55"/>
      <c r="AV130" s="99"/>
    </row>
    <row r="131" spans="1:79" s="9" customFormat="1" ht="16.5" thickBot="1" x14ac:dyDescent="0.3">
      <c r="A131" s="252">
        <v>40</v>
      </c>
      <c r="B131" s="1"/>
      <c r="C131" s="1"/>
      <c r="E131" s="1"/>
      <c r="F131" s="1"/>
      <c r="G131" s="24"/>
      <c r="H131" s="29"/>
      <c r="I131" s="138"/>
      <c r="J131" s="1"/>
      <c r="K131" s="145"/>
      <c r="L131" s="139"/>
      <c r="M131" s="4"/>
      <c r="N131" s="4"/>
      <c r="O131" s="234"/>
      <c r="P131" s="29"/>
      <c r="Q131" s="29"/>
      <c r="R131" s="4"/>
      <c r="S131" s="133"/>
      <c r="T131" s="133"/>
      <c r="U131" s="426"/>
      <c r="W131" s="121"/>
      <c r="AE131" s="99"/>
      <c r="AI131" s="99"/>
      <c r="AJ131" s="84"/>
      <c r="AM131" s="99"/>
      <c r="AO131" s="55"/>
      <c r="AR131" s="55"/>
      <c r="AS131" s="55"/>
      <c r="AT131" s="55"/>
      <c r="AV131" s="99"/>
    </row>
    <row r="132" spans="1:79" s="9" customFormat="1" x14ac:dyDescent="0.2">
      <c r="A132" s="252"/>
      <c r="B132" s="1"/>
      <c r="C132" s="1"/>
      <c r="E132" s="1"/>
      <c r="F132" s="1"/>
      <c r="G132" s="24"/>
      <c r="H132" s="29"/>
      <c r="I132" s="130"/>
      <c r="J132" s="1"/>
      <c r="K132" s="145"/>
      <c r="L132" s="131"/>
      <c r="M132" s="4"/>
      <c r="N132" s="4"/>
      <c r="O132" s="234"/>
      <c r="P132" s="29"/>
      <c r="Q132" s="29"/>
      <c r="R132" s="4"/>
      <c r="S132" s="34"/>
      <c r="T132" s="34"/>
      <c r="U132" s="426"/>
      <c r="W132" s="121"/>
      <c r="AE132" s="99"/>
      <c r="AI132" s="99"/>
      <c r="AJ132" s="84"/>
      <c r="AM132" s="99"/>
      <c r="AO132" s="55"/>
      <c r="AR132" s="55"/>
      <c r="AS132" s="55"/>
      <c r="AT132" s="55"/>
      <c r="AV132" s="99"/>
    </row>
    <row r="133" spans="1:79" s="114" customFormat="1" ht="12.75" x14ac:dyDescent="0.2">
      <c r="A133" s="255"/>
      <c r="B133" s="197"/>
      <c r="C133" s="200"/>
      <c r="D133" s="209"/>
      <c r="E133" s="197"/>
      <c r="F133" s="197"/>
      <c r="G133" s="210"/>
      <c r="H133" s="200"/>
      <c r="I133" s="197"/>
      <c r="J133" s="197"/>
      <c r="K133" s="211"/>
      <c r="L133" s="200"/>
      <c r="M133" s="197"/>
      <c r="N133" s="197"/>
      <c r="O133" s="245"/>
      <c r="P133" s="197"/>
      <c r="Q133" s="197"/>
      <c r="R133" s="212"/>
      <c r="U133" s="427"/>
      <c r="W133" s="212"/>
      <c r="AE133" s="201"/>
      <c r="AI133" s="201"/>
      <c r="AJ133" s="202"/>
      <c r="AM133" s="201"/>
      <c r="AO133" s="203"/>
      <c r="AR133" s="203"/>
      <c r="AS133" s="203"/>
      <c r="AT133" s="203"/>
      <c r="AV133" s="201"/>
    </row>
    <row r="134" spans="1:79" s="9" customFormat="1" x14ac:dyDescent="0.2">
      <c r="A134" s="252">
        <v>41</v>
      </c>
      <c r="B134" s="1"/>
      <c r="C134" s="1"/>
      <c r="D134" s="213"/>
      <c r="E134" s="1"/>
      <c r="F134" s="1"/>
      <c r="G134" s="24"/>
      <c r="H134" s="29"/>
      <c r="I134" s="130"/>
      <c r="J134" s="1"/>
      <c r="K134" s="145"/>
      <c r="L134" s="131"/>
      <c r="M134" s="4"/>
      <c r="N134" s="4"/>
      <c r="O134" s="234"/>
      <c r="P134" s="29"/>
      <c r="Q134" s="29"/>
      <c r="R134" s="4"/>
      <c r="S134" s="34"/>
      <c r="T134" s="34"/>
      <c r="U134" s="426"/>
      <c r="W134" s="121"/>
      <c r="AE134" s="99"/>
      <c r="AI134" s="99"/>
      <c r="AJ134" s="84"/>
      <c r="AM134" s="99"/>
      <c r="AO134" s="55"/>
      <c r="AR134" s="55"/>
      <c r="AS134" s="55"/>
      <c r="AT134" s="55"/>
      <c r="AV134" s="99"/>
    </row>
    <row r="135" spans="1:79" s="9" customFormat="1" x14ac:dyDescent="0.2">
      <c r="A135" s="252"/>
      <c r="B135" s="1"/>
      <c r="C135" s="1"/>
      <c r="E135" s="1"/>
      <c r="F135" s="1"/>
      <c r="G135" s="24"/>
      <c r="H135" s="29"/>
      <c r="I135" s="130"/>
      <c r="J135" s="1"/>
      <c r="K135" s="145"/>
      <c r="L135" s="131"/>
      <c r="M135" s="4"/>
      <c r="N135" s="4"/>
      <c r="O135" s="234"/>
      <c r="P135" s="29"/>
      <c r="Q135" s="29"/>
      <c r="R135" s="4"/>
      <c r="S135" s="34"/>
      <c r="T135" s="34"/>
      <c r="U135" s="426"/>
      <c r="W135" s="121"/>
      <c r="AE135" s="99"/>
      <c r="AI135" s="99"/>
      <c r="AJ135" s="84"/>
      <c r="AM135" s="99"/>
      <c r="AO135" s="55"/>
      <c r="AR135" s="55"/>
      <c r="AS135" s="55"/>
      <c r="AT135" s="55"/>
      <c r="AV135" s="99"/>
    </row>
    <row r="136" spans="1:79" s="9" customFormat="1" x14ac:dyDescent="0.2">
      <c r="A136" s="252"/>
      <c r="B136" s="1"/>
      <c r="C136" s="1"/>
      <c r="E136" s="1"/>
      <c r="F136" s="1"/>
      <c r="G136" s="24"/>
      <c r="H136" s="29"/>
      <c r="I136" s="130"/>
      <c r="J136" s="1"/>
      <c r="K136" s="145"/>
      <c r="L136" s="131"/>
      <c r="M136" s="4"/>
      <c r="N136" s="4"/>
      <c r="O136" s="234"/>
      <c r="P136" s="29"/>
      <c r="Q136" s="29"/>
      <c r="R136" s="4"/>
      <c r="S136" s="34"/>
      <c r="T136" s="34"/>
      <c r="W136" s="121"/>
      <c r="AE136" s="99"/>
      <c r="AI136" s="99"/>
      <c r="AJ136" s="84"/>
      <c r="AM136" s="99"/>
      <c r="AO136" s="55"/>
      <c r="AR136" s="55"/>
      <c r="AS136" s="55"/>
      <c r="AT136" s="55"/>
      <c r="AV136" s="99"/>
    </row>
    <row r="137" spans="1:79" s="114" customFormat="1" ht="12.75" x14ac:dyDescent="0.2">
      <c r="A137" s="255"/>
      <c r="B137" s="197"/>
      <c r="C137" s="200"/>
      <c r="D137" s="209"/>
      <c r="E137" s="197"/>
      <c r="F137" s="197"/>
      <c r="G137" s="210"/>
      <c r="H137" s="200"/>
      <c r="I137" s="197"/>
      <c r="J137" s="197"/>
      <c r="K137" s="211"/>
      <c r="L137" s="200"/>
      <c r="M137" s="197"/>
      <c r="N137" s="197"/>
      <c r="O137" s="245"/>
      <c r="P137" s="197"/>
      <c r="Q137" s="197"/>
      <c r="R137" s="212"/>
      <c r="W137" s="212"/>
      <c r="AE137" s="201"/>
      <c r="AI137" s="201"/>
      <c r="AJ137" s="202"/>
      <c r="AM137" s="201"/>
      <c r="AO137" s="203"/>
      <c r="AR137" s="203"/>
      <c r="AS137" s="203"/>
      <c r="AT137" s="203"/>
      <c r="AV137" s="201"/>
    </row>
    <row r="138" spans="1:79" x14ac:dyDescent="0.2">
      <c r="A138" s="252"/>
      <c r="B138" s="1"/>
      <c r="C138" s="9"/>
      <c r="D138" s="1"/>
      <c r="E138" s="9"/>
      <c r="F138" s="9"/>
      <c r="G138" s="9"/>
      <c r="H138" s="9"/>
      <c r="I138" s="9"/>
      <c r="J138" s="9"/>
      <c r="K138" s="9"/>
      <c r="L138" s="9"/>
      <c r="M138" s="9"/>
      <c r="N138" s="9"/>
      <c r="O138" s="243"/>
      <c r="P138" s="39"/>
      <c r="Q138" s="39"/>
      <c r="R138" s="39"/>
      <c r="S138" s="5"/>
      <c r="T138" s="5"/>
      <c r="W138" s="9"/>
      <c r="X138" s="9"/>
      <c r="Y138" s="9"/>
      <c r="AE138" s="99"/>
      <c r="AF138" s="9"/>
      <c r="AG138" s="9"/>
      <c r="AI138" s="99"/>
      <c r="AJ138" s="84"/>
      <c r="AK138" s="9"/>
      <c r="AM138" s="99"/>
      <c r="AN138" s="9"/>
      <c r="AO138" s="55"/>
      <c r="AQ138" s="9"/>
      <c r="AR138" s="55"/>
      <c r="AS138" s="55"/>
      <c r="AT138" s="55"/>
      <c r="AV138" s="99"/>
      <c r="AW138" s="9"/>
      <c r="AX138" s="9"/>
    </row>
    <row r="139" spans="1:79" x14ac:dyDescent="0.2">
      <c r="B139" s="1"/>
      <c r="C139" s="1"/>
      <c r="D139" s="1"/>
      <c r="E139" s="1"/>
      <c r="F139" s="1"/>
      <c r="G139" s="29"/>
      <c r="H139" s="29"/>
      <c r="I139" s="29"/>
      <c r="J139" s="1"/>
      <c r="K139" s="1"/>
      <c r="L139" s="1"/>
      <c r="M139" s="44"/>
      <c r="N139" s="44"/>
      <c r="O139" s="238" t="s">
        <v>103</v>
      </c>
      <c r="P139" s="37">
        <f>COUNTIF(I4:I134,"*cancel*")</f>
        <v>0</v>
      </c>
      <c r="R139" s="4" t="s">
        <v>400</v>
      </c>
      <c r="S139" s="96">
        <f>SUM(S4:S131)</f>
        <v>817.32</v>
      </c>
      <c r="T139" s="96">
        <f>SUM(T4:T134)</f>
        <v>22.68000000000001</v>
      </c>
      <c r="U139">
        <f>SUM(U4:U134)</f>
        <v>420</v>
      </c>
      <c r="AE139" s="99"/>
      <c r="AF139" s="9"/>
      <c r="AG139" s="9"/>
      <c r="AI139" s="99"/>
      <c r="AJ139" s="84"/>
      <c r="AK139" s="9"/>
      <c r="AM139" s="99"/>
      <c r="AN139" s="9"/>
      <c r="AO139" s="55"/>
      <c r="AQ139" s="9"/>
      <c r="AR139" s="55"/>
      <c r="AS139" s="55"/>
      <c r="AT139" s="55"/>
      <c r="AV139" s="99"/>
      <c r="AW139" s="9"/>
      <c r="AX139" s="9"/>
    </row>
    <row r="140" spans="1:79" x14ac:dyDescent="0.2">
      <c r="B140" s="1"/>
      <c r="C140" s="1"/>
      <c r="E140" s="1"/>
      <c r="F140" s="1"/>
      <c r="G140" s="29"/>
      <c r="H140" s="29"/>
      <c r="I140" s="29"/>
      <c r="J140" s="1"/>
      <c r="K140" s="1"/>
      <c r="L140" s="1" t="s">
        <v>67</v>
      </c>
      <c r="M140" s="215">
        <f>(COUNTIF(M4:M134,"*free*")+COUNTIF(M4:M134,"*gratis*"))</f>
        <v>4</v>
      </c>
      <c r="N140" s="215"/>
      <c r="O140" s="238" t="s">
        <v>31</v>
      </c>
      <c r="P140" s="37">
        <f>COUNTIF(I5:I135,"*Saturday*")</f>
        <v>0</v>
      </c>
      <c r="R140" s="21"/>
      <c r="AE140" s="99"/>
      <c r="AF140" s="9"/>
      <c r="AG140" s="9"/>
      <c r="AI140" s="99"/>
      <c r="AJ140" s="84"/>
      <c r="AK140" s="9"/>
      <c r="AM140" s="99"/>
      <c r="AN140" s="9"/>
      <c r="AO140" s="55"/>
      <c r="AQ140" s="9"/>
      <c r="AR140" s="55"/>
      <c r="AS140" s="55"/>
      <c r="AT140" s="55"/>
      <c r="AV140" s="99"/>
      <c r="AW140" s="9"/>
      <c r="AX140" s="9"/>
    </row>
    <row r="141" spans="1:79" x14ac:dyDescent="0.2">
      <c r="L141" s="1" t="s">
        <v>56</v>
      </c>
      <c r="M141" s="215">
        <f>COUNTIF(M4:M131,"*mail*")</f>
        <v>1</v>
      </c>
      <c r="N141" s="215"/>
      <c r="O141" s="238" t="s">
        <v>62</v>
      </c>
      <c r="P141" s="37">
        <f>COUNTIF(I6:I136,"*Sunday*")</f>
        <v>0</v>
      </c>
      <c r="R141" s="119" t="s">
        <v>54</v>
      </c>
      <c r="S141" s="37">
        <f>(COUNTIF(R4:R134,"3GM"))</f>
        <v>6</v>
      </c>
      <c r="V141" s="37" t="s">
        <v>94</v>
      </c>
      <c r="W141">
        <f>COUNTIFS(W4:W131,"*radio*")</f>
        <v>0</v>
      </c>
      <c r="AE141" s="99"/>
      <c r="AF141" s="9"/>
      <c r="AG141" s="9"/>
      <c r="AI141" s="99"/>
      <c r="AJ141" s="84"/>
      <c r="AK141" s="9"/>
      <c r="AM141" s="99"/>
      <c r="AN141" s="9"/>
      <c r="AO141" s="55"/>
      <c r="AQ141" s="9"/>
      <c r="AR141" s="55"/>
      <c r="AS141" s="55"/>
      <c r="AT141" s="55"/>
      <c r="AV141" s="99"/>
      <c r="AW141" s="9"/>
      <c r="AX141" s="9"/>
    </row>
    <row r="142" spans="1:79" x14ac:dyDescent="0.2">
      <c r="L142" s="1" t="s">
        <v>66</v>
      </c>
      <c r="M142" s="215">
        <f>COUNTIF(M4:M131,"*paypal*")</f>
        <v>14</v>
      </c>
      <c r="N142" s="215"/>
      <c r="O142" s="238" t="s">
        <v>74</v>
      </c>
      <c r="P142" s="37">
        <f>COUNTIF(I7:I137,"*Monday*")</f>
        <v>0</v>
      </c>
      <c r="R142" s="119" t="s">
        <v>55</v>
      </c>
      <c r="S142" s="37">
        <f>(COUNTIF(R4:R134,"*PC*"))</f>
        <v>5</v>
      </c>
      <c r="V142" s="37" t="s">
        <v>65</v>
      </c>
      <c r="W142">
        <f>COUNTIFS(W5:W132,"*poster*")</f>
        <v>1</v>
      </c>
      <c r="AE142" s="99"/>
      <c r="AF142" s="9"/>
      <c r="AG142" s="9"/>
      <c r="AI142" s="99"/>
      <c r="AJ142" s="84"/>
      <c r="AK142" s="9"/>
      <c r="AM142" s="99"/>
      <c r="AN142" s="9"/>
      <c r="AO142" s="55"/>
      <c r="AQ142" s="9"/>
      <c r="AR142" s="55"/>
      <c r="AS142" s="55"/>
      <c r="AT142" s="55"/>
      <c r="AV142" s="99"/>
      <c r="AW142" s="9"/>
      <c r="AX142" s="9"/>
    </row>
    <row r="143" spans="1:79" s="7" customFormat="1" x14ac:dyDescent="0.2">
      <c r="A143" s="247"/>
      <c r="B143"/>
      <c r="C143"/>
      <c r="D143"/>
      <c r="E143"/>
      <c r="F143"/>
      <c r="G143" s="37"/>
      <c r="H143" s="37"/>
      <c r="I143" s="37"/>
      <c r="J143"/>
      <c r="K143"/>
      <c r="L143" s="1" t="s">
        <v>59</v>
      </c>
      <c r="M143" s="215">
        <f>(COUNTIF(M4:M131,"*COD*")+COUNTIF(M4:M131,"*cash*"))</f>
        <v>7</v>
      </c>
      <c r="N143" s="215"/>
      <c r="O143" s="238" t="s">
        <v>75</v>
      </c>
      <c r="P143" s="37">
        <f>COUNTIF(I8:I138,"*Tuesday*")</f>
        <v>3</v>
      </c>
      <c r="Q143" s="37"/>
      <c r="R143" s="119" t="s">
        <v>57</v>
      </c>
      <c r="S143" s="37">
        <f>(COUNTIF(R4:R134,"HCT"))</f>
        <v>5</v>
      </c>
      <c r="U143"/>
      <c r="V143" s="37" t="s">
        <v>64</v>
      </c>
      <c r="W143">
        <f>COUNTIFS(W6:W133,"*member*")</f>
        <v>2</v>
      </c>
      <c r="X143"/>
      <c r="Y143"/>
      <c r="Z143" s="9"/>
      <c r="AA143" s="9"/>
      <c r="AB143" s="9"/>
      <c r="AC143" s="9"/>
      <c r="AD143" s="9"/>
      <c r="AE143" s="99"/>
      <c r="AF143" s="9"/>
      <c r="AG143" s="9"/>
      <c r="AH143" s="9"/>
      <c r="AI143" s="99"/>
      <c r="AJ143" s="84"/>
      <c r="AK143" s="9"/>
      <c r="AL143" s="9"/>
      <c r="AM143" s="99"/>
      <c r="AN143" s="9"/>
      <c r="AO143" s="55"/>
      <c r="AP143" s="9"/>
      <c r="AQ143" s="9"/>
      <c r="AR143" s="55"/>
      <c r="AS143" s="55"/>
      <c r="AT143" s="55"/>
      <c r="AU143" s="9"/>
      <c r="AV143" s="99"/>
      <c r="AW143" s="9"/>
      <c r="AX143" s="9"/>
      <c r="AY143" s="9"/>
      <c r="AZ143" s="9"/>
      <c r="BD143" s="9"/>
      <c r="BH143" s="9"/>
      <c r="BI143" s="9"/>
      <c r="BM143" s="9"/>
      <c r="BN143" s="9"/>
      <c r="BR143" s="9"/>
      <c r="BV143" s="9"/>
      <c r="BW143" s="9"/>
      <c r="CA143" s="9"/>
    </row>
    <row r="144" spans="1:79" s="3" customFormat="1" x14ac:dyDescent="0.2">
      <c r="A144" s="247"/>
      <c r="B144"/>
      <c r="C144"/>
      <c r="D144"/>
      <c r="E144"/>
      <c r="F144"/>
      <c r="G144" s="37"/>
      <c r="H144" s="37"/>
      <c r="I144" s="37"/>
      <c r="J144"/>
      <c r="K144"/>
      <c r="L144" s="3" t="s">
        <v>102</v>
      </c>
      <c r="M144" s="215">
        <f>(COUNTIF(M4:M131,"*refund*"))</f>
        <v>0</v>
      </c>
      <c r="N144" s="215"/>
      <c r="O144" s="244" t="s">
        <v>89</v>
      </c>
      <c r="P144" s="37">
        <f>COUNTIF(I9:I139,"*Wednesday*")</f>
        <v>20</v>
      </c>
      <c r="Q144" s="37"/>
      <c r="R144" s="119" t="s">
        <v>60</v>
      </c>
      <c r="S144" s="37">
        <f>(COUNTIF(R4:R134,"FA"))</f>
        <v>0</v>
      </c>
      <c r="U144"/>
      <c r="V144" s="37" t="s">
        <v>95</v>
      </c>
      <c r="W144">
        <f>COUNTIFS(W4:W131,"*QT performance*")</f>
        <v>0</v>
      </c>
      <c r="X144"/>
      <c r="Y144"/>
      <c r="AE144" s="104"/>
      <c r="AF144" s="12"/>
      <c r="AG144" s="12"/>
      <c r="AI144" s="104"/>
      <c r="AJ144" s="89"/>
      <c r="AK144" s="12"/>
      <c r="AM144" s="104"/>
      <c r="AN144" s="12"/>
      <c r="AO144" s="57"/>
      <c r="AQ144" s="12"/>
      <c r="AR144" s="57"/>
      <c r="AS144" s="57"/>
      <c r="AT144" s="57"/>
      <c r="AV144" s="104"/>
      <c r="AW144" s="12"/>
      <c r="AX144" s="12"/>
    </row>
    <row r="145" spans="1:79" x14ac:dyDescent="0.2">
      <c r="L145" s="1" t="s">
        <v>63</v>
      </c>
      <c r="M145" s="29">
        <f>SUM(M140:M144)</f>
        <v>26</v>
      </c>
      <c r="N145" s="29"/>
      <c r="O145" s="234" t="s">
        <v>63</v>
      </c>
      <c r="P145" s="29"/>
      <c r="Q145" s="29"/>
      <c r="R145" s="119" t="s">
        <v>61</v>
      </c>
      <c r="S145" s="37">
        <f>(COUNTIF(R4:R134,"BYOB"))</f>
        <v>0</v>
      </c>
      <c r="V145" s="37" t="s">
        <v>96</v>
      </c>
      <c r="W145">
        <f>COUNTIFS(W5:W132,"*ebiz*")</f>
        <v>0</v>
      </c>
      <c r="AE145" s="99"/>
      <c r="AF145" s="9"/>
      <c r="AG145" s="9"/>
      <c r="AI145" s="99"/>
      <c r="AJ145" s="84"/>
      <c r="AK145" s="9"/>
      <c r="AM145" s="99"/>
      <c r="AN145" s="9"/>
      <c r="AO145" s="55"/>
      <c r="AQ145" s="9"/>
      <c r="AR145" s="55"/>
      <c r="AS145" s="55"/>
      <c r="AT145" s="55"/>
      <c r="AV145" s="99"/>
      <c r="AW145" s="9"/>
      <c r="AX145" s="9"/>
    </row>
    <row r="146" spans="1:79" x14ac:dyDescent="0.2">
      <c r="P146" s="29"/>
      <c r="Q146" s="29"/>
      <c r="R146" s="119" t="s">
        <v>87</v>
      </c>
      <c r="S146" s="37">
        <f>(COUNTIF(R4:R134,"DTM"))</f>
        <v>0</v>
      </c>
      <c r="V146" s="37" t="s">
        <v>97</v>
      </c>
      <c r="W146">
        <f>COUNTIFS(W6:W133,"*repeat*")</f>
        <v>2</v>
      </c>
      <c r="AF146" s="9"/>
      <c r="AG146" s="9"/>
      <c r="AI146" s="99"/>
      <c r="AJ146" s="84"/>
      <c r="AK146" s="9"/>
      <c r="AM146" s="99"/>
      <c r="AN146" s="9"/>
      <c r="AO146" s="55"/>
      <c r="AQ146" s="9"/>
      <c r="AR146" s="55"/>
      <c r="AS146" s="55"/>
      <c r="AT146" s="55"/>
      <c r="AV146" s="99"/>
      <c r="AW146" s="9"/>
      <c r="AX146" s="9"/>
    </row>
    <row r="147" spans="1:79" x14ac:dyDescent="0.2">
      <c r="P147" s="29"/>
      <c r="Q147" s="29"/>
      <c r="R147" s="119" t="s">
        <v>378</v>
      </c>
      <c r="S147" s="37">
        <f>(COUNTIF(R4:R134,"*assigned*")+COUNTIF(R4:R134,"*cancelled*"))</f>
        <v>1</v>
      </c>
      <c r="V147" s="37" t="s">
        <v>86</v>
      </c>
      <c r="W147">
        <f>COUNTIFS(W7:W134,"*facebook*")</f>
        <v>1</v>
      </c>
      <c r="AF147" s="9"/>
      <c r="AG147" s="9"/>
      <c r="AI147" s="99"/>
      <c r="AJ147" s="84"/>
      <c r="AK147" s="9"/>
      <c r="AM147" s="99"/>
      <c r="AN147" s="9"/>
      <c r="AO147" s="55"/>
      <c r="AQ147" s="9"/>
      <c r="AR147" s="55"/>
      <c r="AS147" s="55"/>
      <c r="AT147" s="55"/>
      <c r="AV147" s="99"/>
      <c r="AW147" s="9"/>
      <c r="AX147" s="9"/>
    </row>
    <row r="148" spans="1:79" x14ac:dyDescent="0.2">
      <c r="R148" s="119" t="s">
        <v>79</v>
      </c>
      <c r="S148" s="37">
        <f>(COUNTIF(R4:R134,"QT 1"))</f>
        <v>0</v>
      </c>
      <c r="V148" s="37" t="s">
        <v>98</v>
      </c>
      <c r="W148">
        <f>COUNTIFS(W8:W135,"*social media*")</f>
        <v>0</v>
      </c>
      <c r="AF148" s="9"/>
      <c r="AG148" s="9"/>
      <c r="AI148" s="99"/>
      <c r="AJ148" s="84"/>
      <c r="AK148" s="9"/>
      <c r="AM148" s="99"/>
      <c r="AN148" s="9"/>
      <c r="AO148" s="55"/>
      <c r="AQ148" s="9"/>
      <c r="AR148" s="55"/>
      <c r="AS148" s="55"/>
      <c r="AT148" s="55"/>
      <c r="AV148" s="99"/>
      <c r="AW148" s="9"/>
      <c r="AX148" s="9"/>
    </row>
    <row r="149" spans="1:79" x14ac:dyDescent="0.2">
      <c r="P149" s="29"/>
      <c r="Q149" s="29"/>
      <c r="R149" s="119" t="s">
        <v>90</v>
      </c>
      <c r="S149" s="37">
        <f>(COUNTIF(R4:R134,"QT 2"))</f>
        <v>0</v>
      </c>
      <c r="V149" s="37" t="s">
        <v>99</v>
      </c>
      <c r="W149">
        <f>COUNTIFS(W9:W136,"*internet*")</f>
        <v>2</v>
      </c>
      <c r="AF149" s="9"/>
      <c r="AG149" s="9"/>
      <c r="AI149" s="99"/>
      <c r="AJ149" s="84"/>
      <c r="AK149" s="9"/>
      <c r="AM149" s="99"/>
      <c r="AN149" s="9"/>
      <c r="AO149" s="55"/>
      <c r="AQ149" s="9"/>
      <c r="AR149" s="55"/>
      <c r="AS149" s="55"/>
      <c r="AT149" s="55"/>
      <c r="AV149" s="99"/>
      <c r="AW149" s="9"/>
      <c r="AX149" s="9"/>
    </row>
    <row r="150" spans="1:79" x14ac:dyDescent="0.2">
      <c r="R150" s="119" t="s">
        <v>91</v>
      </c>
      <c r="S150" s="37">
        <f>(COUNTIF(R4:R134,"QT 3"))</f>
        <v>0</v>
      </c>
      <c r="V150" s="127" t="s">
        <v>104</v>
      </c>
      <c r="W150">
        <f>COUNTIFS(W10:W137,"*holiday chorus*")</f>
        <v>0</v>
      </c>
      <c r="AF150" s="20"/>
      <c r="AG150" s="9"/>
      <c r="AI150" s="99"/>
      <c r="AJ150" s="84"/>
      <c r="AK150" s="9"/>
      <c r="AM150" s="99"/>
      <c r="AN150" s="9"/>
      <c r="AO150" s="55"/>
      <c r="AQ150" s="9"/>
      <c r="AR150" s="55"/>
      <c r="AS150" s="55"/>
      <c r="AT150" s="55"/>
      <c r="AV150" s="99"/>
      <c r="AW150" s="9"/>
      <c r="AX150" s="9"/>
    </row>
    <row r="151" spans="1:79" x14ac:dyDescent="0.2">
      <c r="R151" s="119" t="s">
        <v>80</v>
      </c>
      <c r="S151" s="37">
        <f>(COUNTIF(R4:R134,"QT 4"))</f>
        <v>0</v>
      </c>
      <c r="V151" s="127" t="s">
        <v>106</v>
      </c>
      <c r="W151">
        <f>COUNTIF(W11:W138,"*flyer*")</f>
        <v>0</v>
      </c>
      <c r="AF151" s="9"/>
      <c r="AG151" s="9"/>
      <c r="AI151" s="99"/>
      <c r="AJ151" s="84"/>
      <c r="AK151" s="9"/>
      <c r="AM151" s="99"/>
      <c r="AN151" s="9"/>
      <c r="AO151" s="55"/>
      <c r="AQ151" s="9"/>
      <c r="AR151" s="55"/>
      <c r="AS151" s="55"/>
      <c r="AT151" s="55"/>
      <c r="AV151" s="99"/>
      <c r="AW151" s="9"/>
      <c r="AX151" s="9"/>
    </row>
    <row r="152" spans="1:79" x14ac:dyDescent="0.2">
      <c r="R152" s="119" t="s">
        <v>88</v>
      </c>
      <c r="S152" s="37">
        <f>(COUNTIF(R4:R134,"QT 5"))</f>
        <v>0</v>
      </c>
      <c r="V152" s="37"/>
      <c r="AF152" s="9"/>
      <c r="AG152" s="9"/>
      <c r="AI152" s="99"/>
      <c r="AJ152" s="84"/>
      <c r="AK152" s="9"/>
      <c r="AM152" s="99"/>
      <c r="AN152" s="9"/>
      <c r="AO152" s="55"/>
      <c r="AQ152" s="9"/>
      <c r="AR152" s="55"/>
      <c r="AS152" s="55"/>
      <c r="AT152" s="55"/>
      <c r="AV152" s="99"/>
      <c r="AW152" s="9"/>
      <c r="AX152" s="9"/>
    </row>
    <row r="153" spans="1:79" s="7" customFormat="1" ht="12" customHeight="1" x14ac:dyDescent="0.2">
      <c r="A153" s="247"/>
      <c r="B153"/>
      <c r="C153"/>
      <c r="D153"/>
      <c r="E153"/>
      <c r="F153"/>
      <c r="G153" s="37"/>
      <c r="H153" s="37"/>
      <c r="I153" s="37"/>
      <c r="J153"/>
      <c r="K153"/>
      <c r="L153"/>
      <c r="M153" s="46"/>
      <c r="N153" s="46"/>
      <c r="O153" s="234"/>
      <c r="P153" s="37"/>
      <c r="Q153" s="37"/>
      <c r="R153" s="119" t="s">
        <v>93</v>
      </c>
      <c r="S153" s="37">
        <f>(COUNTIF(R4:R134,"QT 6"))</f>
        <v>2</v>
      </c>
      <c r="U153"/>
      <c r="V153" s="37"/>
      <c r="W153"/>
      <c r="X153"/>
      <c r="Y153"/>
      <c r="Z153" s="9"/>
      <c r="AA153" s="9"/>
      <c r="AB153" s="9"/>
      <c r="AC153" s="9"/>
      <c r="AD153" s="9"/>
      <c r="AE153" s="99"/>
      <c r="AF153" s="9"/>
      <c r="AG153" s="9"/>
      <c r="AH153" s="9"/>
      <c r="AI153" s="99"/>
      <c r="AJ153" s="84"/>
      <c r="AK153" s="9"/>
      <c r="AL153" s="9"/>
      <c r="AM153" s="99"/>
      <c r="AN153" s="9"/>
      <c r="AO153" s="55"/>
      <c r="AP153" s="9"/>
      <c r="AQ153" s="9"/>
      <c r="AR153" s="55"/>
      <c r="AS153" s="55"/>
      <c r="AT153" s="55"/>
      <c r="AU153" s="9"/>
      <c r="AV153" s="99"/>
      <c r="AW153" s="9"/>
      <c r="AX153" s="9"/>
      <c r="AY153" s="9"/>
      <c r="AZ153" s="9"/>
      <c r="BD153" s="9"/>
      <c r="BH153" s="9"/>
      <c r="BI153" s="9"/>
      <c r="BM153" s="9"/>
      <c r="BN153" s="9"/>
      <c r="BR153" s="9"/>
      <c r="BV153" s="9"/>
      <c r="BW153" s="9"/>
      <c r="CA153" s="9"/>
    </row>
    <row r="154" spans="1:79" x14ac:dyDescent="0.2">
      <c r="R154" s="119" t="s">
        <v>272</v>
      </c>
      <c r="S154" s="37">
        <f>(COUNTIF(R4:R134,"QT 7"))</f>
        <v>2</v>
      </c>
      <c r="V154" s="127" t="s">
        <v>105</v>
      </c>
      <c r="W154">
        <f>SUM(W141:W151)</f>
        <v>8</v>
      </c>
      <c r="Z154" s="1"/>
      <c r="AA154" s="1"/>
      <c r="AB154" s="1"/>
      <c r="AC154" s="1"/>
      <c r="AD154" s="1"/>
      <c r="AE154" s="99"/>
      <c r="AF154" s="9"/>
      <c r="AG154" s="9"/>
      <c r="AH154" s="1"/>
      <c r="AI154" s="99"/>
      <c r="AJ154" s="84"/>
      <c r="AK154" s="9"/>
      <c r="AL154" s="1"/>
      <c r="AM154" s="99"/>
      <c r="AN154" s="9"/>
      <c r="AO154" s="55"/>
      <c r="AP154" s="1"/>
      <c r="AQ154" s="9"/>
      <c r="AR154" s="55"/>
      <c r="AS154" s="55"/>
      <c r="AT154" s="55"/>
      <c r="AU154" s="1"/>
      <c r="AV154" s="99"/>
      <c r="AW154" s="9"/>
      <c r="AX154" s="9"/>
      <c r="AY154" s="1"/>
      <c r="AZ154" s="1"/>
      <c r="BD154" s="1"/>
      <c r="BH154" s="1"/>
      <c r="BI154" s="1"/>
      <c r="BM154" s="1"/>
      <c r="BN154" s="1"/>
      <c r="BR154" s="1"/>
      <c r="BV154" s="1"/>
      <c r="BW154" s="1"/>
      <c r="CA154" s="1"/>
    </row>
    <row r="155" spans="1:79" x14ac:dyDescent="0.2">
      <c r="R155" s="119" t="s">
        <v>273</v>
      </c>
      <c r="S155" s="37">
        <f>(COUNTIF(R4:R134,"QT 8"))</f>
        <v>3</v>
      </c>
      <c r="Z155" s="1"/>
      <c r="AA155" s="1"/>
      <c r="AB155" s="1"/>
      <c r="AC155" s="1"/>
      <c r="AD155" s="1"/>
      <c r="AE155" s="99"/>
      <c r="AF155" s="9"/>
      <c r="AG155" s="9"/>
      <c r="AH155" s="1"/>
      <c r="AI155" s="99"/>
      <c r="AJ155" s="84"/>
      <c r="AK155" s="9"/>
      <c r="AL155" s="1"/>
      <c r="AM155" s="99"/>
      <c r="AN155" s="9"/>
      <c r="AO155" s="55"/>
      <c r="AP155" s="1"/>
      <c r="AQ155" s="9"/>
      <c r="AR155" s="55"/>
      <c r="AS155" s="55"/>
      <c r="AT155" s="55"/>
      <c r="AU155" s="1"/>
      <c r="AV155" s="99"/>
      <c r="AW155" s="9"/>
      <c r="AX155" s="9"/>
      <c r="AY155" s="1"/>
      <c r="AZ155" s="1"/>
      <c r="BD155" s="1"/>
      <c r="BH155" s="1"/>
      <c r="BI155" s="1"/>
      <c r="BM155" s="1"/>
      <c r="BN155" s="1"/>
      <c r="BR155" s="1"/>
      <c r="BV155" s="1"/>
      <c r="BW155" s="1"/>
      <c r="CA155" s="1"/>
    </row>
    <row r="156" spans="1:79" s="9" customFormat="1" x14ac:dyDescent="0.2">
      <c r="A156" s="247"/>
      <c r="B156"/>
      <c r="C156"/>
      <c r="D156"/>
      <c r="E156"/>
      <c r="F156"/>
      <c r="G156" s="37"/>
      <c r="H156" s="37"/>
      <c r="I156" s="37"/>
      <c r="J156"/>
      <c r="K156"/>
      <c r="L156"/>
      <c r="M156" s="46"/>
      <c r="N156" s="46"/>
      <c r="O156" s="234"/>
      <c r="P156" s="37"/>
      <c r="Q156" s="37"/>
      <c r="R156" s="119" t="s">
        <v>63</v>
      </c>
      <c r="S156" s="37">
        <f>SUM(S141:S155)</f>
        <v>24</v>
      </c>
      <c r="T156" s="37"/>
      <c r="U156"/>
      <c r="V156"/>
      <c r="W156"/>
      <c r="X156"/>
      <c r="Y156"/>
      <c r="Z156" s="1"/>
      <c r="AA156" s="1"/>
      <c r="AB156" s="1"/>
      <c r="AC156" s="1"/>
      <c r="AD156" s="1"/>
      <c r="AE156" s="99"/>
      <c r="AH156" s="1"/>
      <c r="AI156" s="99"/>
      <c r="AJ156" s="84"/>
      <c r="AL156" s="1"/>
      <c r="AM156" s="99"/>
      <c r="AO156" s="55"/>
      <c r="AP156" s="1"/>
      <c r="AR156" s="55"/>
      <c r="AS156" s="55"/>
      <c r="AT156" s="55"/>
      <c r="AU156" s="1"/>
      <c r="AV156" s="99"/>
      <c r="AY156" s="1"/>
      <c r="AZ156" s="1"/>
      <c r="BD156" s="1"/>
      <c r="BH156" s="1"/>
      <c r="BI156" s="1"/>
      <c r="BM156" s="1"/>
      <c r="BN156" s="1"/>
      <c r="BR156" s="1"/>
      <c r="BV156" s="1"/>
      <c r="BW156" s="1"/>
      <c r="CA156" s="1"/>
    </row>
    <row r="157" spans="1:79" x14ac:dyDescent="0.2">
      <c r="Z157" s="1"/>
      <c r="AA157" s="1"/>
      <c r="AB157" s="1"/>
      <c r="AC157" s="1"/>
      <c r="AD157" s="1"/>
      <c r="AE157" s="99"/>
      <c r="AF157" s="9"/>
      <c r="AG157" s="9"/>
      <c r="AH157" s="1"/>
      <c r="AI157" s="99"/>
      <c r="AJ157" s="84"/>
      <c r="AK157" s="9"/>
      <c r="AL157" s="1"/>
      <c r="AM157" s="99"/>
      <c r="AN157" s="9"/>
      <c r="AO157" s="55"/>
      <c r="AP157" s="1"/>
      <c r="AQ157" s="9"/>
      <c r="AR157" s="55"/>
      <c r="AS157" s="55"/>
      <c r="AT157" s="55"/>
      <c r="AU157" s="1"/>
      <c r="AV157" s="99"/>
      <c r="AW157" s="9"/>
      <c r="AX157" s="9"/>
      <c r="AY157" s="1"/>
      <c r="AZ157" s="1"/>
      <c r="BD157" s="1"/>
      <c r="BH157" s="1"/>
      <c r="BI157" s="1"/>
      <c r="BM157" s="1"/>
      <c r="BN157" s="1"/>
      <c r="BR157" s="1"/>
      <c r="BV157" s="1"/>
      <c r="BW157" s="1"/>
      <c r="CA157" s="1"/>
    </row>
    <row r="158" spans="1:79" x14ac:dyDescent="0.2">
      <c r="Z158" s="1"/>
      <c r="AA158" s="1"/>
      <c r="AB158" s="1"/>
      <c r="AC158" s="1"/>
      <c r="AD158" s="1"/>
      <c r="AE158" s="99"/>
      <c r="AF158" s="9"/>
      <c r="AG158" s="9"/>
      <c r="AH158" s="1"/>
      <c r="AI158" s="99"/>
      <c r="AJ158" s="84"/>
      <c r="AK158" s="9"/>
      <c r="AL158" s="1"/>
      <c r="AM158" s="99"/>
      <c r="AN158" s="9"/>
      <c r="AO158" s="55"/>
      <c r="AP158" s="1"/>
      <c r="AQ158" s="9"/>
      <c r="AR158" s="55"/>
      <c r="AS158" s="55"/>
      <c r="AT158" s="55"/>
      <c r="AU158" s="1"/>
      <c r="AV158" s="99"/>
      <c r="AW158" s="9"/>
      <c r="AX158" s="9"/>
      <c r="AY158" s="1"/>
      <c r="AZ158" s="1"/>
      <c r="BD158" s="1"/>
      <c r="BH158" s="1"/>
      <c r="BI158" s="1"/>
      <c r="BM158" s="1"/>
      <c r="BN158" s="1"/>
      <c r="BR158" s="1"/>
      <c r="BV158" s="1"/>
      <c r="BW158" s="1"/>
      <c r="CA158" s="1"/>
    </row>
    <row r="159" spans="1:79" x14ac:dyDescent="0.2">
      <c r="Z159" s="1"/>
      <c r="AA159" s="1"/>
      <c r="AB159" s="1"/>
      <c r="AC159" s="1"/>
      <c r="AD159" s="1"/>
      <c r="AE159" s="99"/>
      <c r="AF159" s="9"/>
      <c r="AG159" s="9"/>
      <c r="AH159" s="1"/>
      <c r="AI159" s="99"/>
      <c r="AJ159" s="84"/>
      <c r="AK159" s="9"/>
      <c r="AL159" s="1"/>
      <c r="AM159" s="99"/>
      <c r="AN159" s="9"/>
      <c r="AO159" s="55"/>
      <c r="AP159" s="1"/>
      <c r="AQ159" s="9"/>
      <c r="AR159" s="55"/>
      <c r="AS159" s="55"/>
      <c r="AT159" s="55"/>
      <c r="AU159" s="1"/>
      <c r="AV159" s="99"/>
      <c r="AW159" s="9"/>
      <c r="AX159" s="9"/>
      <c r="AY159" s="1"/>
      <c r="AZ159" s="1"/>
      <c r="BD159" s="1"/>
      <c r="BH159" s="1"/>
      <c r="BI159" s="1"/>
      <c r="BM159" s="1"/>
      <c r="BN159" s="1"/>
      <c r="BR159" s="1"/>
      <c r="BV159" s="1"/>
      <c r="BW159" s="1"/>
      <c r="CA159" s="1"/>
    </row>
    <row r="160" spans="1:79" x14ac:dyDescent="0.2">
      <c r="R160" t="s">
        <v>401</v>
      </c>
      <c r="S160" s="96">
        <f>SUM(S4:S134)</f>
        <v>817.32</v>
      </c>
      <c r="U160">
        <f>SUM(U4:U134)</f>
        <v>420</v>
      </c>
      <c r="Z160" s="1"/>
      <c r="AA160" s="1"/>
      <c r="AB160" s="1"/>
      <c r="AC160" s="1"/>
      <c r="AD160" s="1"/>
      <c r="AE160" s="99"/>
      <c r="AF160" s="9"/>
      <c r="AG160" s="9"/>
      <c r="AH160" s="1"/>
      <c r="AI160" s="99"/>
      <c r="AJ160" s="84"/>
      <c r="AK160" s="9"/>
      <c r="AL160" s="1"/>
      <c r="AM160" s="99"/>
      <c r="AN160" s="9"/>
      <c r="AO160" s="55"/>
      <c r="AP160" s="1"/>
      <c r="AQ160" s="9"/>
      <c r="AR160" s="55"/>
      <c r="AS160" s="55"/>
      <c r="AT160" s="55"/>
      <c r="AU160" s="1"/>
      <c r="AV160" s="99"/>
      <c r="AW160" s="9"/>
      <c r="AX160" s="9"/>
      <c r="AY160" s="1"/>
      <c r="AZ160" s="1"/>
      <c r="BD160" s="1"/>
      <c r="BH160" s="1"/>
      <c r="BI160" s="1"/>
      <c r="BM160" s="1"/>
      <c r="BN160" s="1"/>
      <c r="BR160" s="1"/>
      <c r="BV160" s="1"/>
      <c r="BW160" s="1"/>
      <c r="CA160" s="1"/>
    </row>
    <row r="161" spans="1:79" x14ac:dyDescent="0.2">
      <c r="Z161" s="9"/>
      <c r="AA161" s="9"/>
      <c r="AB161" s="9"/>
      <c r="AC161" s="9"/>
      <c r="AD161" s="9"/>
      <c r="AE161" s="99"/>
      <c r="AF161" s="9"/>
      <c r="AG161" s="9"/>
      <c r="AH161" s="9"/>
      <c r="AI161" s="99"/>
      <c r="AJ161" s="84"/>
      <c r="AK161" s="9"/>
      <c r="AL161" s="9"/>
      <c r="AM161" s="99"/>
      <c r="AN161" s="9"/>
      <c r="AO161" s="55"/>
      <c r="AP161" s="9"/>
      <c r="AQ161" s="9"/>
      <c r="AR161" s="55"/>
      <c r="AS161" s="55"/>
      <c r="AT161" s="55"/>
      <c r="AU161" s="9"/>
      <c r="AV161" s="99"/>
      <c r="AW161" s="9"/>
      <c r="AX161" s="9"/>
      <c r="AY161" s="9"/>
      <c r="AZ161" s="9"/>
      <c r="BD161" s="9"/>
      <c r="BH161" s="9"/>
      <c r="BI161" s="9"/>
      <c r="BM161" s="9"/>
      <c r="BN161" s="9"/>
      <c r="BR161" s="9"/>
      <c r="BV161" s="9"/>
      <c r="BW161" s="9"/>
      <c r="CA161" s="9"/>
    </row>
    <row r="162" spans="1:79" x14ac:dyDescent="0.2">
      <c r="AE162" s="99"/>
      <c r="AF162" s="9"/>
      <c r="AG162" s="9"/>
      <c r="AI162" s="99"/>
      <c r="AJ162" s="84"/>
      <c r="AK162" s="9"/>
      <c r="AM162" s="99"/>
      <c r="AN162" s="9"/>
      <c r="AO162" s="55"/>
      <c r="AQ162" s="9"/>
      <c r="AR162" s="55"/>
      <c r="AS162" s="55"/>
      <c r="AT162" s="55"/>
      <c r="AV162" s="99"/>
      <c r="AW162" s="9"/>
      <c r="AX162" s="9"/>
    </row>
    <row r="163" spans="1:79" x14ac:dyDescent="0.2">
      <c r="A163" s="247" t="s">
        <v>34</v>
      </c>
      <c r="V163" s="10"/>
      <c r="W163" s="10"/>
      <c r="X163" s="10"/>
      <c r="Y163" s="10"/>
      <c r="AE163" s="99"/>
      <c r="AF163" s="9"/>
      <c r="AG163" s="9"/>
      <c r="AI163" s="99"/>
      <c r="AJ163" s="84"/>
      <c r="AK163" s="9"/>
      <c r="AM163" s="99"/>
      <c r="AN163" s="9"/>
      <c r="AO163" s="55"/>
      <c r="AQ163" s="9"/>
      <c r="AR163" s="55"/>
      <c r="AS163" s="55"/>
      <c r="AT163" s="55"/>
      <c r="AV163" s="99"/>
      <c r="AW163" s="9"/>
      <c r="AX163" s="9"/>
    </row>
    <row r="164" spans="1:79" x14ac:dyDescent="0.2">
      <c r="V164" s="10"/>
      <c r="W164" s="10"/>
      <c r="X164" s="10"/>
      <c r="Y164" s="10"/>
    </row>
    <row r="165" spans="1:79" x14ac:dyDescent="0.2">
      <c r="V165" s="10"/>
      <c r="W165" s="10"/>
      <c r="X165" s="10"/>
      <c r="Y165" s="10"/>
      <c r="Z165" s="1"/>
      <c r="AA165" s="1"/>
      <c r="AB165" s="1"/>
      <c r="AC165" s="1"/>
      <c r="AD165" s="1"/>
      <c r="AE165" s="99"/>
      <c r="AF165" s="9"/>
      <c r="AG165" s="9"/>
      <c r="AH165" s="1"/>
      <c r="AI165" s="99"/>
      <c r="AJ165" s="84"/>
      <c r="AK165" s="9"/>
      <c r="AL165" s="1"/>
      <c r="AM165" s="99"/>
      <c r="AN165" s="9"/>
      <c r="AO165" s="55"/>
      <c r="AP165" s="1"/>
      <c r="AQ165" s="9"/>
      <c r="AR165" s="55"/>
      <c r="AS165" s="55"/>
      <c r="AT165" s="55"/>
      <c r="AU165" s="1"/>
      <c r="AV165" s="99"/>
      <c r="AW165" s="9"/>
      <c r="AX165" s="9"/>
      <c r="AY165" s="1"/>
      <c r="AZ165" s="1"/>
      <c r="BD165" s="1"/>
      <c r="BH165" s="1"/>
      <c r="BI165" s="1"/>
      <c r="BM165" s="1"/>
      <c r="BN165" s="1"/>
      <c r="BR165" s="1"/>
      <c r="BV165" s="1"/>
      <c r="BW165" s="1"/>
      <c r="CA165" s="1"/>
    </row>
    <row r="166" spans="1:79" x14ac:dyDescent="0.2">
      <c r="V166" s="10"/>
      <c r="W166" s="10"/>
      <c r="X166" s="10"/>
      <c r="Y166" s="10"/>
      <c r="Z166" s="1"/>
      <c r="AA166" s="1"/>
      <c r="AB166" s="1"/>
      <c r="AC166" s="1"/>
      <c r="AD166" s="1"/>
      <c r="AE166" s="99"/>
      <c r="AF166" s="9"/>
      <c r="AG166" s="9"/>
      <c r="AH166" s="1"/>
      <c r="AI166" s="99"/>
      <c r="AJ166" s="84"/>
      <c r="AK166" s="9"/>
      <c r="AL166" s="1"/>
      <c r="AM166" s="99"/>
      <c r="AN166" s="9"/>
      <c r="AO166" s="55"/>
      <c r="AP166" s="1"/>
      <c r="AQ166" s="9"/>
      <c r="AR166" s="55"/>
      <c r="AS166" s="55"/>
      <c r="AT166" s="55"/>
      <c r="AU166" s="1"/>
      <c r="AV166" s="99"/>
      <c r="AW166" s="9"/>
      <c r="AX166" s="9"/>
      <c r="AY166" s="1"/>
      <c r="AZ166" s="1"/>
      <c r="BD166" s="1"/>
      <c r="BH166" s="1"/>
      <c r="BI166" s="1"/>
      <c r="BM166" s="1"/>
      <c r="BN166" s="1"/>
      <c r="BR166" s="1"/>
      <c r="BV166" s="1"/>
      <c r="BW166" s="1"/>
      <c r="CA166" s="1"/>
    </row>
    <row r="167" spans="1:79" x14ac:dyDescent="0.2">
      <c r="V167" s="10"/>
      <c r="W167" s="10"/>
      <c r="X167" s="10"/>
      <c r="Y167" s="10"/>
      <c r="Z167" s="1"/>
      <c r="AA167" s="1"/>
      <c r="AB167" s="1"/>
      <c r="AC167" s="1"/>
      <c r="AD167" s="1"/>
      <c r="AE167" s="99"/>
      <c r="AF167" s="9"/>
      <c r="AG167" s="9"/>
      <c r="AH167" s="1"/>
      <c r="AI167" s="99"/>
      <c r="AJ167" s="84"/>
      <c r="AK167" s="9"/>
      <c r="AL167" s="1"/>
      <c r="AM167" s="99"/>
      <c r="AN167" s="9"/>
      <c r="AO167" s="55"/>
      <c r="AP167" s="1"/>
      <c r="AQ167" s="9"/>
      <c r="AR167" s="55"/>
      <c r="AS167" s="55"/>
      <c r="AT167" s="55"/>
      <c r="AU167" s="1"/>
      <c r="AV167" s="99"/>
      <c r="AW167" s="9"/>
      <c r="AX167" s="9"/>
      <c r="AY167" s="1"/>
      <c r="AZ167" s="1"/>
      <c r="BD167" s="1"/>
      <c r="BH167" s="1"/>
      <c r="BI167" s="1"/>
      <c r="BM167" s="1"/>
      <c r="BN167" s="1"/>
      <c r="BR167" s="1"/>
      <c r="BV167" s="1"/>
      <c r="BW167" s="1"/>
      <c r="CA167" s="1"/>
    </row>
    <row r="168" spans="1:79" x14ac:dyDescent="0.2">
      <c r="Z168" s="1"/>
      <c r="AA168" s="1"/>
      <c r="AB168" s="1"/>
      <c r="AC168" s="1"/>
      <c r="AD168" s="1"/>
      <c r="AE168" s="99"/>
      <c r="AF168" s="9"/>
      <c r="AG168" s="9"/>
      <c r="AH168" s="1"/>
      <c r="AI168" s="99"/>
      <c r="AJ168" s="84"/>
      <c r="AK168" s="9"/>
      <c r="AL168" s="1"/>
      <c r="AM168" s="99"/>
      <c r="AN168" s="9"/>
      <c r="AO168" s="55"/>
      <c r="AP168" s="1"/>
      <c r="AQ168" s="9"/>
      <c r="AR168" s="55"/>
      <c r="AS168" s="55"/>
      <c r="AT168" s="55"/>
      <c r="AU168" s="1"/>
      <c r="AV168" s="99"/>
      <c r="AW168" s="9"/>
      <c r="AX168" s="9"/>
      <c r="AY168" s="1"/>
      <c r="AZ168" s="1"/>
      <c r="BD168" s="1"/>
      <c r="BH168" s="1"/>
      <c r="BI168" s="1"/>
      <c r="BM168" s="1"/>
      <c r="BN168" s="1"/>
      <c r="BR168" s="1"/>
      <c r="BV168" s="1"/>
      <c r="BW168" s="1"/>
      <c r="CA168" s="1"/>
    </row>
    <row r="170" spans="1:79" x14ac:dyDescent="0.2">
      <c r="D170" s="21"/>
      <c r="Z170" s="1"/>
      <c r="AA170" s="1"/>
      <c r="AB170" s="1"/>
      <c r="AC170" s="1"/>
      <c r="AD170" s="1"/>
      <c r="AE170" s="99"/>
      <c r="AF170" s="9"/>
      <c r="AG170" s="9"/>
      <c r="AH170" s="1"/>
      <c r="AI170" s="99"/>
      <c r="AJ170" s="84"/>
      <c r="AK170" s="9"/>
      <c r="AL170" s="1"/>
      <c r="AM170" s="99"/>
      <c r="AN170" s="9"/>
      <c r="AO170" s="55"/>
      <c r="AP170" s="1"/>
      <c r="AQ170" s="9"/>
      <c r="AR170" s="55"/>
      <c r="AS170" s="55"/>
      <c r="AT170" s="55"/>
      <c r="AU170" s="1"/>
      <c r="AV170" s="99"/>
      <c r="AW170" s="9"/>
      <c r="AX170" s="9"/>
      <c r="AY170" s="1"/>
      <c r="AZ170" s="1"/>
      <c r="BD170" s="1"/>
      <c r="BH170" s="1"/>
      <c r="BI170" s="1"/>
      <c r="BM170" s="1"/>
      <c r="BN170" s="1"/>
      <c r="BR170" s="1"/>
      <c r="BV170" s="1"/>
      <c r="BW170" s="1"/>
      <c r="CA170" s="1"/>
    </row>
    <row r="171" spans="1:79" x14ac:dyDescent="0.2">
      <c r="B171" s="21"/>
      <c r="C171" s="21"/>
      <c r="D171" s="1"/>
      <c r="E171" s="21"/>
      <c r="F171" s="21"/>
      <c r="G171" s="40"/>
      <c r="H171" s="40"/>
      <c r="I171" s="40"/>
      <c r="J171" s="21"/>
      <c r="K171" s="21"/>
      <c r="L171" s="21"/>
      <c r="M171" s="50"/>
      <c r="N171" s="50"/>
      <c r="P171" s="38"/>
      <c r="Q171" s="38"/>
      <c r="S171" s="40"/>
      <c r="T171" s="40"/>
      <c r="U171" s="21"/>
      <c r="V171" s="21"/>
      <c r="W171" s="21"/>
      <c r="X171" s="21"/>
      <c r="Y171" s="21"/>
      <c r="Z171" s="1"/>
      <c r="AA171" s="1"/>
      <c r="AB171" s="1"/>
      <c r="AC171" s="1"/>
      <c r="AD171" s="1"/>
      <c r="AE171" s="99"/>
      <c r="AF171" s="9"/>
      <c r="AG171" s="9"/>
      <c r="AH171" s="1"/>
      <c r="AI171" s="99"/>
      <c r="AJ171" s="84"/>
      <c r="AK171" s="9"/>
      <c r="AL171" s="1"/>
      <c r="AM171" s="99"/>
      <c r="AN171" s="9"/>
      <c r="AO171" s="55"/>
      <c r="AP171" s="1"/>
      <c r="AQ171" s="9"/>
      <c r="AR171" s="55"/>
      <c r="AS171" s="55"/>
      <c r="AT171" s="55"/>
      <c r="AU171" s="1"/>
      <c r="AV171" s="99"/>
      <c r="AW171" s="9"/>
      <c r="AX171" s="9"/>
      <c r="AY171" s="1"/>
      <c r="AZ171" s="1"/>
      <c r="BD171" s="1"/>
      <c r="BH171" s="1"/>
      <c r="BI171" s="1"/>
      <c r="BM171" s="1"/>
      <c r="BN171" s="1"/>
      <c r="BR171" s="1"/>
      <c r="BV171" s="1"/>
      <c r="BW171" s="1"/>
      <c r="CA171" s="1"/>
    </row>
    <row r="172" spans="1:79" x14ac:dyDescent="0.2">
      <c r="B172" s="1"/>
      <c r="C172" s="1"/>
      <c r="D172" s="1"/>
      <c r="E172" s="1"/>
      <c r="F172" s="1"/>
      <c r="G172" s="29"/>
      <c r="H172" s="29"/>
      <c r="I172" s="29"/>
      <c r="J172" s="1"/>
      <c r="K172" s="1"/>
      <c r="L172" s="1"/>
      <c r="M172" s="44"/>
      <c r="N172" s="44"/>
      <c r="P172" s="29"/>
      <c r="Q172" s="29"/>
      <c r="S172" s="29"/>
      <c r="T172" s="29"/>
      <c r="U172" s="1"/>
      <c r="V172" s="1"/>
      <c r="Z172" s="1"/>
      <c r="AA172" s="1"/>
      <c r="AB172" s="1"/>
      <c r="AC172" s="1"/>
      <c r="AD172" s="1"/>
      <c r="AE172" s="99"/>
      <c r="AF172" s="9"/>
      <c r="AG172" s="9"/>
      <c r="AH172" s="1"/>
      <c r="AI172" s="99"/>
      <c r="AJ172" s="84"/>
      <c r="AK172" s="9"/>
      <c r="AL172" s="1"/>
      <c r="AM172" s="99"/>
      <c r="AN172" s="9"/>
      <c r="AO172" s="55"/>
      <c r="AP172" s="1"/>
      <c r="AQ172" s="9"/>
      <c r="AR172" s="55"/>
      <c r="AS172" s="55"/>
      <c r="AT172" s="55"/>
      <c r="AU172" s="1"/>
      <c r="AV172" s="99"/>
      <c r="AW172" s="9"/>
      <c r="AX172" s="9"/>
      <c r="AY172" s="1"/>
      <c r="AZ172" s="1"/>
      <c r="BD172" s="1"/>
      <c r="BH172" s="1"/>
      <c r="BI172" s="1"/>
      <c r="BM172" s="1"/>
      <c r="BN172" s="1"/>
      <c r="BR172" s="1"/>
      <c r="BV172" s="1"/>
      <c r="BW172" s="1"/>
      <c r="CA172" s="1"/>
    </row>
    <row r="173" spans="1:79" x14ac:dyDescent="0.2">
      <c r="A173" s="246"/>
      <c r="B173" s="1"/>
      <c r="C173" s="1"/>
      <c r="D173" s="1"/>
      <c r="E173" s="1"/>
      <c r="F173" s="1"/>
      <c r="G173" s="29"/>
      <c r="H173" s="29"/>
      <c r="I173" s="29"/>
      <c r="J173" s="1"/>
      <c r="K173" s="2"/>
      <c r="L173" s="1"/>
      <c r="M173" s="43"/>
      <c r="N173" s="43"/>
      <c r="P173" s="29"/>
      <c r="Q173" s="29"/>
      <c r="R173" s="21"/>
      <c r="S173" s="39"/>
      <c r="T173" s="39"/>
      <c r="U173" s="5"/>
      <c r="V173" s="5"/>
      <c r="Z173" s="9"/>
      <c r="AA173" s="9"/>
      <c r="AB173" s="9"/>
      <c r="AC173" s="9"/>
      <c r="AD173" s="9"/>
      <c r="AE173" s="99"/>
      <c r="AF173" s="9"/>
      <c r="AG173" s="9"/>
      <c r="AH173" s="9"/>
      <c r="AI173" s="99"/>
      <c r="AJ173" s="84"/>
      <c r="AK173" s="9"/>
      <c r="AL173" s="9"/>
      <c r="AM173" s="99"/>
      <c r="AN173" s="9"/>
      <c r="AO173" s="55"/>
      <c r="AP173" s="9"/>
      <c r="AQ173" s="9"/>
      <c r="AR173" s="55"/>
      <c r="AS173" s="55"/>
      <c r="AT173" s="55"/>
      <c r="AU173" s="9"/>
      <c r="AV173" s="99"/>
      <c r="AW173" s="9"/>
      <c r="AX173" s="9"/>
      <c r="AY173" s="9"/>
      <c r="AZ173" s="9"/>
      <c r="BD173" s="9"/>
      <c r="BH173" s="9"/>
      <c r="BI173" s="9"/>
      <c r="BM173" s="9"/>
      <c r="BN173" s="9"/>
      <c r="BR173" s="9"/>
      <c r="BV173" s="9"/>
      <c r="BW173" s="9"/>
      <c r="CA173" s="9"/>
    </row>
    <row r="174" spans="1:79" x14ac:dyDescent="0.2">
      <c r="B174" s="1"/>
      <c r="C174" s="1"/>
      <c r="D174" s="1"/>
      <c r="E174" s="1"/>
      <c r="F174" s="1"/>
      <c r="G174" s="29"/>
      <c r="H174" s="29"/>
      <c r="I174" s="29"/>
      <c r="J174" s="1"/>
      <c r="K174" s="1"/>
      <c r="L174" s="1"/>
      <c r="M174" s="44"/>
      <c r="N174" s="44"/>
      <c r="P174" s="29"/>
      <c r="Q174" s="29"/>
      <c r="R174" s="1"/>
      <c r="S174" s="29"/>
      <c r="T174" s="29"/>
      <c r="U174" s="1"/>
      <c r="V174" s="1"/>
      <c r="Z174" s="9"/>
      <c r="AA174" s="9"/>
      <c r="AB174" s="9"/>
      <c r="AC174" s="9"/>
      <c r="AD174" s="9"/>
      <c r="AE174" s="99"/>
      <c r="AF174" s="9"/>
      <c r="AG174" s="9"/>
      <c r="AH174" s="9"/>
      <c r="AI174" s="99"/>
      <c r="AJ174" s="84"/>
      <c r="AK174" s="9"/>
      <c r="AL174" s="9"/>
      <c r="AM174" s="99"/>
      <c r="AN174" s="9"/>
      <c r="AO174" s="55"/>
      <c r="AP174" s="9"/>
      <c r="AQ174" s="9"/>
      <c r="AR174" s="55"/>
      <c r="AS174" s="55"/>
      <c r="AT174" s="55"/>
      <c r="AU174" s="9"/>
      <c r="AV174" s="99"/>
      <c r="AW174" s="9"/>
      <c r="AX174" s="9"/>
      <c r="AY174" s="9"/>
      <c r="AZ174" s="9"/>
      <c r="BD174" s="9"/>
      <c r="BH174" s="9"/>
      <c r="BI174" s="9"/>
      <c r="BM174" s="9"/>
      <c r="BN174" s="9"/>
      <c r="BR174" s="9"/>
      <c r="BV174" s="9"/>
      <c r="BW174" s="9"/>
      <c r="CA174" s="9"/>
    </row>
    <row r="175" spans="1:79" x14ac:dyDescent="0.2">
      <c r="B175" s="1"/>
      <c r="C175" s="1"/>
      <c r="D175" s="1"/>
      <c r="E175" s="1"/>
      <c r="F175" s="1"/>
      <c r="G175" s="29"/>
      <c r="H175" s="29"/>
      <c r="I175" s="29"/>
      <c r="J175" s="1"/>
      <c r="K175" s="1"/>
      <c r="L175" s="1"/>
      <c r="M175" s="44"/>
      <c r="N175" s="44"/>
      <c r="P175" s="29"/>
      <c r="Q175" s="29"/>
      <c r="R175" s="1"/>
      <c r="S175" s="29"/>
      <c r="T175" s="29"/>
      <c r="U175" s="1"/>
      <c r="V175" s="1"/>
      <c r="Z175" s="9"/>
      <c r="AA175" s="9"/>
      <c r="AB175" s="9"/>
      <c r="AC175" s="9"/>
      <c r="AD175" s="9"/>
      <c r="AE175" s="99"/>
      <c r="AF175" s="9"/>
      <c r="AG175" s="9"/>
      <c r="AH175" s="9"/>
      <c r="AI175" s="99"/>
      <c r="AJ175" s="84"/>
      <c r="AK175" s="9"/>
      <c r="AL175" s="9"/>
      <c r="AM175" s="99"/>
      <c r="AN175" s="9"/>
      <c r="AO175" s="55"/>
      <c r="AP175" s="9"/>
      <c r="AQ175" s="9"/>
      <c r="AR175" s="55"/>
      <c r="AS175" s="55"/>
      <c r="AT175" s="55"/>
      <c r="AU175" s="9"/>
      <c r="AV175" s="99"/>
      <c r="AW175" s="9"/>
      <c r="AX175" s="9"/>
      <c r="AY175" s="9"/>
      <c r="AZ175" s="9"/>
      <c r="BD175" s="9"/>
      <c r="BH175" s="9"/>
      <c r="BI175" s="9"/>
      <c r="BM175" s="9"/>
      <c r="BN175" s="9"/>
      <c r="BR175" s="9"/>
      <c r="BV175" s="9"/>
      <c r="BW175" s="9"/>
      <c r="CA175" s="9"/>
    </row>
    <row r="176" spans="1:79" x14ac:dyDescent="0.2">
      <c r="B176" s="1"/>
      <c r="C176" s="1"/>
      <c r="D176" s="1"/>
      <c r="E176" s="1"/>
      <c r="F176" s="1"/>
      <c r="G176" s="29"/>
      <c r="H176" s="29"/>
      <c r="I176" s="29"/>
      <c r="J176" s="1"/>
      <c r="K176" s="1"/>
      <c r="L176" s="1"/>
      <c r="M176" s="44"/>
      <c r="N176" s="44"/>
      <c r="P176" s="29"/>
      <c r="Q176" s="29"/>
      <c r="R176" s="1"/>
      <c r="S176" s="29"/>
      <c r="T176" s="29"/>
      <c r="U176" s="1"/>
      <c r="V176" s="1"/>
      <c r="Z176" s="9"/>
      <c r="AA176" s="9"/>
      <c r="AB176" s="9"/>
      <c r="AC176" s="9"/>
      <c r="AD176" s="9"/>
      <c r="AE176" s="99"/>
      <c r="AF176" s="9"/>
      <c r="AG176" s="9"/>
      <c r="AH176" s="9"/>
      <c r="AI176" s="99"/>
      <c r="AJ176" s="84"/>
      <c r="AK176" s="9"/>
      <c r="AL176" s="9"/>
      <c r="AM176" s="99"/>
      <c r="AN176" s="9"/>
      <c r="AO176" s="55"/>
      <c r="AP176" s="9"/>
      <c r="AQ176" s="9"/>
      <c r="AR176" s="55"/>
      <c r="AS176" s="55"/>
      <c r="AT176" s="55"/>
      <c r="AU176" s="9"/>
      <c r="AV176" s="99"/>
      <c r="AW176" s="9"/>
      <c r="AX176" s="9"/>
      <c r="AY176" s="9"/>
      <c r="AZ176" s="9"/>
      <c r="BD176" s="9"/>
      <c r="BH176" s="9"/>
      <c r="BI176" s="9"/>
      <c r="BM176" s="9"/>
      <c r="BN176" s="9"/>
      <c r="BR176" s="9"/>
      <c r="BV176" s="9"/>
      <c r="BW176" s="9"/>
      <c r="CA176" s="9"/>
    </row>
    <row r="177" spans="1:79" x14ac:dyDescent="0.2">
      <c r="B177" s="1"/>
      <c r="C177" s="1"/>
      <c r="D177" s="1"/>
      <c r="E177" s="1"/>
      <c r="F177" s="1"/>
      <c r="G177" s="29"/>
      <c r="H177" s="29"/>
      <c r="I177" s="29"/>
      <c r="J177" s="1"/>
      <c r="K177" s="1"/>
      <c r="L177" s="1"/>
      <c r="M177" s="44"/>
      <c r="N177" s="44"/>
      <c r="P177" s="29"/>
      <c r="Q177" s="29"/>
      <c r="R177" s="1"/>
      <c r="S177" s="29"/>
      <c r="T177" s="29"/>
      <c r="U177" s="1"/>
      <c r="V177" s="1"/>
      <c r="Z177" s="9"/>
      <c r="AA177" s="9"/>
      <c r="AB177" s="9"/>
      <c r="AC177" s="9"/>
      <c r="AD177" s="9"/>
      <c r="AE177" s="99"/>
      <c r="AF177" s="9"/>
      <c r="AG177" s="9"/>
      <c r="AH177" s="9"/>
      <c r="AI177" s="99"/>
      <c r="AJ177" s="84"/>
      <c r="AK177" s="9"/>
      <c r="AL177" s="9"/>
      <c r="AM177" s="99"/>
      <c r="AN177" s="9"/>
      <c r="AO177" s="55"/>
      <c r="AP177" s="9"/>
      <c r="AQ177" s="9"/>
      <c r="AR177" s="55"/>
      <c r="AS177" s="55"/>
      <c r="AT177" s="55"/>
      <c r="AU177" s="9"/>
      <c r="AV177" s="99"/>
      <c r="AW177" s="9"/>
      <c r="AX177" s="9"/>
      <c r="AY177" s="9"/>
      <c r="AZ177" s="9"/>
      <c r="BD177" s="9"/>
      <c r="BH177" s="9"/>
      <c r="BI177" s="9"/>
      <c r="BM177" s="9"/>
      <c r="BN177" s="9"/>
      <c r="BR177" s="9"/>
      <c r="BV177" s="9"/>
      <c r="BW177" s="9"/>
      <c r="CA177" s="9"/>
    </row>
    <row r="178" spans="1:79" x14ac:dyDescent="0.2">
      <c r="B178" s="1"/>
      <c r="C178" s="1"/>
      <c r="D178" s="1"/>
      <c r="E178" s="1"/>
      <c r="F178" s="1"/>
      <c r="G178" s="29"/>
      <c r="H178" s="29"/>
      <c r="I178" s="29"/>
      <c r="J178" s="1"/>
      <c r="K178" s="1"/>
      <c r="L178" s="1"/>
      <c r="M178" s="44"/>
      <c r="N178" s="44"/>
      <c r="P178" s="29"/>
      <c r="Q178" s="29"/>
      <c r="R178" s="1"/>
      <c r="S178" s="29"/>
      <c r="T178" s="29"/>
      <c r="U178" s="1"/>
      <c r="V178" s="1"/>
      <c r="Z178" s="9"/>
      <c r="AA178" s="9"/>
      <c r="AB178" s="9"/>
      <c r="AC178" s="9"/>
      <c r="AD178" s="9"/>
      <c r="AE178" s="99"/>
      <c r="AF178" s="9"/>
      <c r="AG178" s="9"/>
      <c r="AH178" s="9"/>
      <c r="AI178" s="99"/>
      <c r="AJ178" s="84"/>
      <c r="AK178" s="9"/>
      <c r="AL178" s="9"/>
      <c r="AM178" s="99"/>
      <c r="AN178" s="9"/>
      <c r="AO178" s="55"/>
      <c r="AP178" s="9"/>
      <c r="AQ178" s="9"/>
      <c r="AR178" s="55"/>
      <c r="AS178" s="55"/>
      <c r="AT178" s="55"/>
      <c r="AU178" s="9"/>
      <c r="AV178" s="99"/>
      <c r="AW178" s="9"/>
      <c r="AX178" s="9"/>
      <c r="AY178" s="9"/>
      <c r="AZ178" s="9"/>
      <c r="BD178" s="9"/>
      <c r="BH178" s="9"/>
      <c r="BI178" s="9"/>
      <c r="BM178" s="9"/>
      <c r="BN178" s="9"/>
      <c r="BR178" s="9"/>
      <c r="BV178" s="9"/>
      <c r="BW178" s="9"/>
      <c r="CA178" s="9"/>
    </row>
    <row r="179" spans="1:79" x14ac:dyDescent="0.2">
      <c r="B179" s="1"/>
      <c r="C179" s="1"/>
      <c r="D179" s="1"/>
      <c r="E179" s="1"/>
      <c r="F179" s="1"/>
      <c r="G179" s="29"/>
      <c r="H179" s="29"/>
      <c r="I179" s="29"/>
      <c r="J179" s="1"/>
      <c r="K179" s="1"/>
      <c r="L179" s="1"/>
      <c r="M179" s="44"/>
      <c r="N179" s="44"/>
      <c r="P179" s="29"/>
      <c r="Q179" s="29"/>
      <c r="R179" s="1"/>
      <c r="S179" s="29"/>
      <c r="T179" s="29"/>
      <c r="U179" s="1"/>
      <c r="V179" s="1"/>
      <c r="Z179" s="9"/>
      <c r="AA179" s="9"/>
      <c r="AB179" s="9"/>
      <c r="AC179" s="9"/>
      <c r="AD179" s="9"/>
      <c r="AE179" s="99"/>
      <c r="AF179" s="9"/>
      <c r="AG179" s="9"/>
      <c r="AH179" s="9"/>
      <c r="AI179" s="99"/>
      <c r="AJ179" s="84"/>
      <c r="AK179" s="9"/>
      <c r="AL179" s="9"/>
      <c r="AM179" s="99"/>
      <c r="AN179" s="9"/>
      <c r="AO179" s="55"/>
      <c r="AP179" s="9"/>
      <c r="AQ179" s="9"/>
      <c r="AR179" s="55"/>
      <c r="AS179" s="55"/>
      <c r="AT179" s="55"/>
      <c r="AU179" s="9"/>
      <c r="AV179" s="99"/>
      <c r="AW179" s="9"/>
      <c r="AX179" s="9"/>
      <c r="AY179" s="9"/>
      <c r="AZ179" s="9"/>
      <c r="BD179" s="9"/>
      <c r="BH179" s="9"/>
      <c r="BI179" s="9"/>
      <c r="BM179" s="9"/>
      <c r="BN179" s="9"/>
      <c r="BR179" s="9"/>
      <c r="BV179" s="9"/>
      <c r="BW179" s="9"/>
      <c r="CA179" s="9"/>
    </row>
    <row r="180" spans="1:79" s="7" customFormat="1" x14ac:dyDescent="0.2">
      <c r="A180" s="247"/>
      <c r="B180" s="1"/>
      <c r="C180" s="1"/>
      <c r="D180" s="1"/>
      <c r="E180" s="1"/>
      <c r="F180" s="1"/>
      <c r="G180" s="29"/>
      <c r="H180" s="29"/>
      <c r="I180" s="29"/>
      <c r="J180" s="1"/>
      <c r="K180" s="1"/>
      <c r="L180" s="1"/>
      <c r="M180" s="44"/>
      <c r="N180" s="44"/>
      <c r="O180" s="234"/>
      <c r="P180" s="29"/>
      <c r="Q180" s="29"/>
      <c r="R180" s="1"/>
      <c r="S180" s="29"/>
      <c r="T180" s="29"/>
      <c r="U180" s="1"/>
      <c r="V180" s="1"/>
      <c r="W180"/>
      <c r="X180"/>
      <c r="Y180"/>
      <c r="Z180" s="9"/>
      <c r="AA180" s="9"/>
      <c r="AB180" s="9"/>
      <c r="AC180" s="9"/>
      <c r="AD180" s="9"/>
      <c r="AE180" s="99"/>
      <c r="AF180" s="9"/>
      <c r="AG180" s="9"/>
      <c r="AH180" s="9"/>
      <c r="AI180" s="99"/>
      <c r="AJ180" s="84"/>
      <c r="AK180" s="9"/>
      <c r="AL180" s="9"/>
      <c r="AM180" s="99"/>
      <c r="AN180" s="9"/>
      <c r="AO180" s="55"/>
      <c r="AP180" s="9"/>
      <c r="AQ180" s="9"/>
      <c r="AR180" s="55"/>
      <c r="AS180" s="55"/>
      <c r="AT180" s="55"/>
      <c r="AU180" s="9"/>
      <c r="AV180" s="99"/>
      <c r="AW180" s="9"/>
      <c r="AX180" s="9"/>
      <c r="AY180" s="9"/>
      <c r="AZ180" s="9"/>
      <c r="BD180" s="9"/>
      <c r="BH180" s="9"/>
      <c r="BI180" s="9"/>
      <c r="BM180" s="9"/>
      <c r="BN180" s="9"/>
      <c r="BR180" s="9"/>
      <c r="BV180" s="9"/>
      <c r="BW180" s="9"/>
      <c r="CA180" s="9"/>
    </row>
    <row r="181" spans="1:79" s="3" customFormat="1" x14ac:dyDescent="0.2">
      <c r="A181" s="247"/>
      <c r="B181" s="1"/>
      <c r="C181" s="1"/>
      <c r="D181" s="1"/>
      <c r="E181" s="1"/>
      <c r="F181" s="1"/>
      <c r="G181" s="29"/>
      <c r="H181" s="29"/>
      <c r="I181" s="29"/>
      <c r="J181" s="1"/>
      <c r="K181" s="1"/>
      <c r="L181" s="1"/>
      <c r="M181" s="44"/>
      <c r="N181" s="44"/>
      <c r="O181" s="234"/>
      <c r="P181" s="29"/>
      <c r="Q181" s="29"/>
      <c r="R181" s="1"/>
      <c r="S181" s="29"/>
      <c r="T181" s="29"/>
      <c r="U181" s="1"/>
      <c r="V181" s="1"/>
      <c r="W181"/>
      <c r="X181"/>
      <c r="Y181"/>
      <c r="Z181" s="12"/>
      <c r="AA181" s="12"/>
      <c r="AB181" s="12"/>
      <c r="AC181" s="12"/>
      <c r="AD181" s="12"/>
      <c r="AE181" s="104"/>
      <c r="AF181" s="12"/>
      <c r="AG181" s="12"/>
      <c r="AH181" s="12"/>
      <c r="AI181" s="104"/>
      <c r="AJ181" s="89"/>
      <c r="AK181" s="12"/>
      <c r="AL181" s="12"/>
      <c r="AM181" s="104"/>
      <c r="AN181" s="12"/>
      <c r="AO181" s="57"/>
      <c r="AP181" s="12"/>
      <c r="AQ181" s="12"/>
      <c r="AR181" s="57"/>
      <c r="AS181" s="57"/>
      <c r="AT181" s="57"/>
      <c r="AU181" s="12"/>
      <c r="AV181" s="104"/>
      <c r="AW181" s="12"/>
      <c r="AX181" s="12"/>
      <c r="AY181" s="12"/>
      <c r="AZ181" s="12"/>
      <c r="BD181" s="12"/>
      <c r="BH181" s="12"/>
      <c r="BI181" s="12"/>
      <c r="BM181" s="12"/>
      <c r="BN181" s="12"/>
      <c r="BR181" s="12"/>
      <c r="BV181" s="12"/>
      <c r="BW181" s="12"/>
      <c r="CA181" s="12"/>
    </row>
    <row r="182" spans="1:79" x14ac:dyDescent="0.2">
      <c r="B182" s="1"/>
      <c r="C182" s="1"/>
      <c r="E182" s="1"/>
      <c r="F182" s="1"/>
      <c r="G182" s="29"/>
      <c r="H182" s="29"/>
      <c r="I182" s="29"/>
      <c r="J182" s="1"/>
      <c r="K182" s="1"/>
      <c r="L182" s="1"/>
      <c r="M182" s="44"/>
      <c r="N182" s="44"/>
      <c r="P182" s="29"/>
      <c r="Q182" s="29"/>
      <c r="R182" s="1"/>
      <c r="S182" s="29"/>
      <c r="T182" s="29"/>
      <c r="U182" s="1"/>
      <c r="V182" s="1"/>
      <c r="AE182" s="99"/>
      <c r="AF182" s="9"/>
      <c r="AG182" s="9"/>
      <c r="AI182" s="99"/>
      <c r="AJ182" s="84"/>
      <c r="AK182" s="9"/>
      <c r="AM182" s="99"/>
      <c r="AN182" s="9"/>
      <c r="AO182" s="55"/>
      <c r="AQ182" s="9"/>
      <c r="AR182" s="55"/>
      <c r="AS182" s="55"/>
      <c r="AT182" s="55"/>
      <c r="AV182" s="99"/>
      <c r="AW182" s="9"/>
      <c r="AX182" s="9"/>
    </row>
    <row r="183" spans="1:79" x14ac:dyDescent="0.2">
      <c r="R183" s="1"/>
      <c r="AE183" s="99"/>
      <c r="AF183" s="9"/>
      <c r="AG183" s="9"/>
      <c r="AI183" s="99"/>
      <c r="AJ183" s="84"/>
      <c r="AK183" s="9"/>
      <c r="AM183" s="99"/>
      <c r="AN183" s="9"/>
      <c r="AO183" s="55"/>
      <c r="AQ183" s="9"/>
      <c r="AR183" s="55"/>
      <c r="AS183" s="55"/>
      <c r="AT183" s="55"/>
      <c r="AV183" s="99"/>
      <c r="AW183" s="9"/>
      <c r="AX183" s="9"/>
    </row>
    <row r="184" spans="1:79" x14ac:dyDescent="0.2">
      <c r="R184" s="1"/>
      <c r="AE184" s="99"/>
      <c r="AF184" s="9"/>
      <c r="AG184" s="9"/>
      <c r="AI184" s="99"/>
      <c r="AJ184" s="84"/>
      <c r="AK184" s="9"/>
      <c r="AM184" s="99"/>
      <c r="AN184" s="9"/>
      <c r="AO184" s="55"/>
      <c r="AQ184" s="9"/>
      <c r="AR184" s="55"/>
      <c r="AS184" s="55"/>
      <c r="AT184" s="55"/>
      <c r="AV184" s="99"/>
      <c r="AW184" s="9"/>
      <c r="AX184" s="9"/>
    </row>
    <row r="185" spans="1:79" x14ac:dyDescent="0.2">
      <c r="AE185" s="99"/>
      <c r="AF185" s="9"/>
      <c r="AG185" s="9"/>
      <c r="AI185" s="99"/>
      <c r="AJ185" s="84"/>
      <c r="AK185" s="9"/>
      <c r="AM185" s="99"/>
      <c r="AN185" s="9"/>
      <c r="AO185" s="55"/>
      <c r="AQ185" s="9"/>
      <c r="AR185" s="55"/>
      <c r="AS185" s="55"/>
      <c r="AT185" s="55"/>
      <c r="AV185" s="99"/>
      <c r="AW185" s="9"/>
      <c r="AX185" s="9"/>
    </row>
    <row r="186" spans="1:79" x14ac:dyDescent="0.2">
      <c r="AE186" s="99"/>
      <c r="AF186" s="9"/>
      <c r="AG186" s="9"/>
      <c r="AI186" s="99"/>
      <c r="AJ186" s="84"/>
      <c r="AK186" s="9"/>
      <c r="AM186" s="99"/>
      <c r="AN186" s="9"/>
      <c r="AO186" s="55"/>
      <c r="AQ186" s="9"/>
      <c r="AR186" s="55"/>
      <c r="AS186" s="55"/>
      <c r="AT186" s="55"/>
      <c r="AV186" s="99"/>
      <c r="AW186" s="9"/>
      <c r="AX186" s="9"/>
    </row>
    <row r="187" spans="1:79" x14ac:dyDescent="0.2">
      <c r="AE187" s="99"/>
      <c r="AF187" s="9"/>
      <c r="AG187" s="9"/>
      <c r="AI187" s="99"/>
      <c r="AJ187" s="84"/>
      <c r="AK187" s="9"/>
      <c r="AM187" s="99"/>
      <c r="AN187" s="9"/>
      <c r="AO187" s="55"/>
      <c r="AQ187" s="9"/>
      <c r="AR187" s="55"/>
      <c r="AS187" s="55"/>
      <c r="AT187" s="55"/>
      <c r="AV187" s="99"/>
      <c r="AW187" s="9"/>
      <c r="AX187" s="9"/>
    </row>
    <row r="188" spans="1:79" x14ac:dyDescent="0.2">
      <c r="AE188" s="99"/>
      <c r="AF188" s="9"/>
      <c r="AG188" s="9"/>
      <c r="AI188" s="99"/>
      <c r="AJ188" s="84"/>
      <c r="AK188" s="9"/>
      <c r="AM188" s="99"/>
      <c r="AN188" s="9"/>
      <c r="AO188" s="55"/>
      <c r="AQ188" s="9"/>
      <c r="AR188" s="55"/>
      <c r="AS188" s="55"/>
      <c r="AT188" s="55"/>
      <c r="AV188" s="99"/>
      <c r="AW188" s="9"/>
      <c r="AX188" s="9"/>
    </row>
    <row r="189" spans="1:79" x14ac:dyDescent="0.2">
      <c r="Z189" s="9"/>
      <c r="AA189" s="9"/>
      <c r="AB189" s="9"/>
      <c r="AC189" s="9"/>
      <c r="AD189" s="9"/>
      <c r="AE189" s="99"/>
      <c r="AF189" s="9"/>
      <c r="AG189" s="9"/>
      <c r="AH189" s="9"/>
      <c r="AI189" s="99"/>
      <c r="AJ189" s="84"/>
      <c r="AK189" s="9"/>
      <c r="AL189" s="9"/>
      <c r="AM189" s="99"/>
      <c r="AN189" s="9"/>
      <c r="AO189" s="55"/>
      <c r="AP189" s="9"/>
      <c r="AQ189" s="9"/>
      <c r="AR189" s="55"/>
      <c r="AS189" s="55"/>
      <c r="AT189" s="55"/>
      <c r="AU189" s="9"/>
      <c r="AV189" s="99"/>
      <c r="AW189" s="9"/>
      <c r="AX189" s="9"/>
      <c r="AY189" s="9"/>
      <c r="AZ189" s="9"/>
      <c r="BD189" s="9"/>
      <c r="BH189" s="9"/>
      <c r="BI189" s="9"/>
      <c r="BM189" s="9"/>
      <c r="BN189" s="9"/>
      <c r="BR189" s="9"/>
      <c r="BV189" s="9"/>
      <c r="BW189" s="9"/>
      <c r="CA189" s="9"/>
    </row>
    <row r="190" spans="1:79" x14ac:dyDescent="0.2">
      <c r="Z190" s="9"/>
      <c r="AA190" s="9"/>
      <c r="AB190" s="9"/>
      <c r="AC190" s="9"/>
      <c r="AD190" s="9"/>
      <c r="AE190" s="99"/>
      <c r="AF190" s="9"/>
      <c r="AG190" s="9"/>
      <c r="AH190" s="9"/>
      <c r="AI190" s="99"/>
      <c r="AJ190" s="84"/>
      <c r="AK190" s="9"/>
      <c r="AL190" s="9"/>
      <c r="AM190" s="99"/>
      <c r="AN190" s="9"/>
      <c r="AO190" s="55"/>
      <c r="AP190" s="9"/>
      <c r="AQ190" s="9"/>
      <c r="AR190" s="55"/>
      <c r="AS190" s="55"/>
      <c r="AT190" s="55"/>
      <c r="AU190" s="9"/>
      <c r="AV190" s="99"/>
      <c r="AW190" s="9"/>
      <c r="AX190" s="9"/>
      <c r="AY190" s="9"/>
      <c r="AZ190" s="9"/>
      <c r="BD190" s="9"/>
      <c r="BH190" s="9"/>
      <c r="BI190" s="9"/>
      <c r="BM190" s="9"/>
      <c r="BN190" s="9"/>
      <c r="BR190" s="9"/>
      <c r="BV190" s="9"/>
      <c r="BW190" s="9"/>
      <c r="CA190" s="9"/>
    </row>
    <row r="191" spans="1:79" x14ac:dyDescent="0.2">
      <c r="Z191" s="9"/>
      <c r="AA191" s="9"/>
      <c r="AB191" s="9"/>
      <c r="AC191" s="9"/>
      <c r="AD191" s="9"/>
      <c r="AE191" s="99"/>
      <c r="AF191" s="9"/>
      <c r="AG191" s="9"/>
      <c r="AH191" s="9"/>
      <c r="AI191" s="99"/>
      <c r="AJ191" s="84"/>
      <c r="AK191" s="9"/>
      <c r="AL191" s="9"/>
      <c r="AM191" s="99"/>
      <c r="AN191" s="9"/>
      <c r="AO191" s="55"/>
      <c r="AP191" s="9"/>
      <c r="AQ191" s="9"/>
      <c r="AR191" s="55"/>
      <c r="AS191" s="55"/>
      <c r="AT191" s="55"/>
      <c r="AU191" s="9"/>
      <c r="AV191" s="99"/>
      <c r="AW191" s="9"/>
      <c r="AX191" s="9"/>
      <c r="AY191" s="9"/>
      <c r="AZ191" s="9"/>
      <c r="BD191" s="9"/>
      <c r="BH191" s="9"/>
      <c r="BI191" s="9"/>
      <c r="BM191" s="9"/>
      <c r="BN191" s="9"/>
      <c r="BR191" s="9"/>
      <c r="BV191" s="9"/>
      <c r="BW191" s="9"/>
      <c r="CA191" s="9"/>
    </row>
    <row r="192" spans="1:79" x14ac:dyDescent="0.2">
      <c r="S192" s="40"/>
      <c r="T192" s="40"/>
      <c r="U192" s="21"/>
      <c r="V192" s="21"/>
      <c r="W192" s="21"/>
      <c r="X192" s="21"/>
      <c r="Y192" s="21"/>
      <c r="Z192" s="9"/>
      <c r="AA192" s="9"/>
      <c r="AB192" s="9"/>
      <c r="AC192" s="9"/>
      <c r="AD192" s="9"/>
      <c r="AE192" s="99"/>
      <c r="AF192" s="9"/>
      <c r="AG192" s="9"/>
      <c r="AH192" s="9"/>
      <c r="AI192" s="99"/>
      <c r="AJ192" s="84"/>
      <c r="AK192" s="9"/>
      <c r="AL192" s="9"/>
      <c r="AM192" s="99"/>
      <c r="AN192" s="9"/>
      <c r="AO192" s="55"/>
      <c r="AP192" s="9"/>
      <c r="AQ192" s="9"/>
      <c r="AR192" s="55"/>
      <c r="AS192" s="55"/>
      <c r="AT192" s="55"/>
      <c r="AU192" s="9"/>
      <c r="AV192" s="99"/>
      <c r="AW192" s="9"/>
      <c r="AX192" s="9"/>
      <c r="AY192" s="9"/>
      <c r="AZ192" s="9"/>
      <c r="BD192" s="9"/>
      <c r="BH192" s="9"/>
      <c r="BI192" s="9"/>
      <c r="BM192" s="9"/>
      <c r="BN192" s="9"/>
      <c r="BR192" s="9"/>
      <c r="BV192" s="9"/>
      <c r="BW192" s="9"/>
      <c r="CA192" s="9"/>
    </row>
    <row r="193" spans="1:79" x14ac:dyDescent="0.2">
      <c r="S193" s="40"/>
      <c r="T193" s="40"/>
      <c r="U193" s="21"/>
      <c r="V193" s="21"/>
      <c r="W193" s="21"/>
      <c r="X193" s="21"/>
      <c r="Y193" s="21"/>
      <c r="Z193" s="9"/>
      <c r="AA193" s="9"/>
      <c r="AB193" s="9"/>
      <c r="AC193" s="9"/>
      <c r="AD193" s="9"/>
      <c r="AE193" s="99"/>
      <c r="AF193" s="9"/>
      <c r="AG193" s="9"/>
      <c r="AH193" s="9"/>
      <c r="AI193" s="99"/>
      <c r="AJ193" s="84"/>
      <c r="AK193" s="9"/>
      <c r="AL193" s="9"/>
      <c r="AM193" s="99"/>
      <c r="AN193" s="9"/>
      <c r="AO193" s="55"/>
      <c r="AP193" s="9"/>
      <c r="AQ193" s="9"/>
      <c r="AR193" s="55"/>
      <c r="AS193" s="55"/>
      <c r="AT193" s="55"/>
      <c r="AU193" s="9"/>
      <c r="AV193" s="99"/>
      <c r="AW193" s="9"/>
      <c r="AX193" s="9"/>
      <c r="AY193" s="9"/>
      <c r="AZ193" s="9"/>
      <c r="BD193" s="9"/>
      <c r="BH193" s="9"/>
      <c r="BI193" s="9"/>
      <c r="BM193" s="9"/>
      <c r="BN193" s="9"/>
      <c r="BR193" s="9"/>
      <c r="BV193" s="9"/>
      <c r="BW193" s="9"/>
      <c r="CA193" s="9"/>
    </row>
    <row r="194" spans="1:79" x14ac:dyDescent="0.2">
      <c r="S194" s="40"/>
      <c r="T194" s="40"/>
      <c r="U194" s="21"/>
      <c r="V194" s="21"/>
      <c r="W194" s="21"/>
      <c r="X194" s="21"/>
      <c r="Y194" s="21"/>
      <c r="Z194" s="9"/>
      <c r="AA194" s="9"/>
      <c r="AB194" s="9"/>
      <c r="AC194" s="9"/>
      <c r="AD194" s="9"/>
      <c r="AE194" s="99"/>
      <c r="AF194" s="9"/>
      <c r="AG194" s="9"/>
      <c r="AH194" s="9"/>
      <c r="AI194" s="99"/>
      <c r="AJ194" s="84"/>
      <c r="AK194" s="9"/>
      <c r="AL194" s="9"/>
      <c r="AM194" s="99"/>
      <c r="AN194" s="9"/>
      <c r="AO194" s="55"/>
      <c r="AP194" s="9"/>
      <c r="AQ194" s="9"/>
      <c r="AR194" s="55"/>
      <c r="AS194" s="55"/>
      <c r="AT194" s="55"/>
      <c r="AU194" s="9"/>
      <c r="AV194" s="99"/>
      <c r="AW194" s="9"/>
      <c r="AX194" s="9"/>
      <c r="AY194" s="9"/>
      <c r="AZ194" s="9"/>
      <c r="BD194" s="9"/>
      <c r="BH194" s="9"/>
      <c r="BI194" s="9"/>
      <c r="BM194" s="9"/>
      <c r="BN194" s="9"/>
      <c r="BR194" s="9"/>
      <c r="BV194" s="9"/>
      <c r="BW194" s="9"/>
      <c r="CA194" s="9"/>
    </row>
    <row r="195" spans="1:79" x14ac:dyDescent="0.2">
      <c r="S195" s="40"/>
      <c r="T195" s="40"/>
      <c r="U195" s="21"/>
      <c r="V195" s="21"/>
      <c r="W195" s="21"/>
      <c r="X195" s="21"/>
      <c r="Y195" s="21"/>
      <c r="Z195" s="9"/>
      <c r="AA195" s="9"/>
      <c r="AB195" s="9"/>
      <c r="AC195" s="9"/>
      <c r="AD195" s="9"/>
      <c r="AE195" s="99"/>
      <c r="AF195" s="9"/>
      <c r="AG195" s="9"/>
      <c r="AH195" s="9"/>
      <c r="AI195" s="99"/>
      <c r="AJ195" s="84"/>
      <c r="AK195" s="9"/>
      <c r="AL195" s="9"/>
      <c r="AM195" s="99"/>
      <c r="AN195" s="9"/>
      <c r="AO195" s="55"/>
      <c r="AP195" s="9"/>
      <c r="AQ195" s="9"/>
      <c r="AR195" s="55"/>
      <c r="AS195" s="55"/>
      <c r="AT195" s="55"/>
      <c r="AU195" s="9"/>
      <c r="AV195" s="99"/>
      <c r="AW195" s="9"/>
      <c r="AX195" s="9"/>
      <c r="AY195" s="9"/>
      <c r="AZ195" s="9"/>
      <c r="BD195" s="9"/>
      <c r="BH195" s="9"/>
      <c r="BI195" s="9"/>
      <c r="BM195" s="9"/>
      <c r="BN195" s="9"/>
      <c r="BR195" s="9"/>
      <c r="BV195" s="9"/>
      <c r="BW195" s="9"/>
      <c r="CA195" s="9"/>
    </row>
    <row r="196" spans="1:79" x14ac:dyDescent="0.2">
      <c r="S196" s="40"/>
      <c r="T196" s="40"/>
      <c r="U196" s="21"/>
      <c r="V196" s="21"/>
      <c r="W196" s="21"/>
      <c r="X196" s="21"/>
      <c r="Y196" s="21"/>
      <c r="Z196" s="9"/>
      <c r="AA196" s="9"/>
      <c r="AB196" s="9"/>
      <c r="AC196" s="9"/>
      <c r="AD196" s="9"/>
      <c r="AE196" s="99"/>
      <c r="AF196" s="9"/>
      <c r="AG196" s="9"/>
      <c r="AH196" s="9"/>
      <c r="AI196" s="99"/>
      <c r="AJ196" s="84"/>
      <c r="AK196" s="9"/>
      <c r="AL196" s="9"/>
      <c r="AM196" s="99"/>
      <c r="AN196" s="9"/>
      <c r="AO196" s="55"/>
      <c r="AP196" s="9"/>
      <c r="AQ196" s="9"/>
      <c r="AR196" s="55"/>
      <c r="AS196" s="55"/>
      <c r="AT196" s="55"/>
      <c r="AU196" s="9"/>
      <c r="AV196" s="99"/>
      <c r="AW196" s="9"/>
      <c r="AX196" s="9"/>
      <c r="AY196" s="9"/>
      <c r="AZ196" s="9"/>
      <c r="BD196" s="9"/>
      <c r="BH196" s="9"/>
      <c r="BI196" s="9"/>
      <c r="BM196" s="9"/>
      <c r="BN196" s="9"/>
      <c r="BR196" s="9"/>
      <c r="BV196" s="9"/>
      <c r="BW196" s="9"/>
      <c r="CA196" s="9"/>
    </row>
    <row r="197" spans="1:79" x14ac:dyDescent="0.2">
      <c r="S197" s="40"/>
      <c r="T197" s="40"/>
      <c r="U197" s="21"/>
      <c r="V197" s="21"/>
      <c r="W197" s="21"/>
      <c r="X197" s="21"/>
      <c r="Y197" s="21"/>
      <c r="Z197" s="9"/>
      <c r="AA197" s="9"/>
      <c r="AB197" s="9"/>
      <c r="AC197" s="9"/>
      <c r="AD197" s="9"/>
      <c r="AE197" s="99"/>
      <c r="AF197" s="9"/>
      <c r="AG197" s="9"/>
      <c r="AH197" s="9"/>
      <c r="AI197" s="99"/>
      <c r="AJ197" s="84"/>
      <c r="AK197" s="9"/>
      <c r="AL197" s="9"/>
      <c r="AM197" s="99"/>
      <c r="AN197" s="9"/>
      <c r="AO197" s="55"/>
      <c r="AP197" s="9"/>
      <c r="AQ197" s="9"/>
      <c r="AR197" s="55"/>
      <c r="AS197" s="55"/>
      <c r="AT197" s="55"/>
      <c r="AU197" s="9"/>
      <c r="AV197" s="99"/>
      <c r="AW197" s="9"/>
      <c r="AX197" s="9"/>
      <c r="AY197" s="9"/>
      <c r="AZ197" s="9"/>
      <c r="BD197" s="9"/>
      <c r="BH197" s="9"/>
      <c r="BI197" s="9"/>
      <c r="BM197" s="9"/>
      <c r="BN197" s="9"/>
      <c r="BR197" s="9"/>
      <c r="BV197" s="9"/>
      <c r="BW197" s="9"/>
      <c r="CA197" s="9"/>
    </row>
    <row r="198" spans="1:79" s="7" customFormat="1" x14ac:dyDescent="0.2">
      <c r="A198" s="247"/>
      <c r="B198"/>
      <c r="C198"/>
      <c r="D198"/>
      <c r="E198"/>
      <c r="F198"/>
      <c r="G198" s="37"/>
      <c r="H198" s="37"/>
      <c r="I198" s="37"/>
      <c r="J198"/>
      <c r="K198"/>
      <c r="L198"/>
      <c r="M198" s="46"/>
      <c r="N198" s="46"/>
      <c r="O198" s="234"/>
      <c r="P198" s="37"/>
      <c r="Q198" s="37"/>
      <c r="R198"/>
      <c r="S198" s="37"/>
      <c r="T198" s="37"/>
      <c r="U198"/>
      <c r="V198"/>
      <c r="W198"/>
      <c r="X198"/>
      <c r="Y198"/>
      <c r="Z198" s="9"/>
      <c r="AA198" s="9"/>
      <c r="AB198" s="9"/>
      <c r="AC198" s="9"/>
      <c r="AD198" s="9"/>
      <c r="AE198" s="99"/>
      <c r="AF198" s="9"/>
      <c r="AG198" s="9"/>
      <c r="AH198" s="9"/>
      <c r="AI198" s="99"/>
      <c r="AJ198" s="84"/>
      <c r="AK198" s="9"/>
      <c r="AL198" s="9"/>
      <c r="AM198" s="99"/>
      <c r="AN198" s="9"/>
      <c r="AO198" s="55"/>
      <c r="AP198" s="9"/>
      <c r="AQ198" s="9"/>
      <c r="AR198" s="55"/>
      <c r="AS198" s="55"/>
      <c r="AT198" s="55"/>
      <c r="AU198" s="9"/>
      <c r="AV198" s="99"/>
      <c r="AW198" s="9"/>
      <c r="AX198" s="9"/>
      <c r="AY198" s="9"/>
      <c r="AZ198" s="9"/>
      <c r="BD198" s="9"/>
      <c r="BH198" s="9"/>
      <c r="BI198" s="9"/>
      <c r="BM198" s="9"/>
      <c r="BN198" s="9"/>
      <c r="BR198" s="9"/>
      <c r="BV198" s="9"/>
      <c r="BW198" s="9"/>
      <c r="CA198" s="9"/>
    </row>
    <row r="199" spans="1:79" x14ac:dyDescent="0.2">
      <c r="AE199" s="99"/>
      <c r="AF199" s="9"/>
      <c r="AG199" s="9"/>
      <c r="AI199" s="99"/>
      <c r="AJ199" s="84"/>
      <c r="AK199" s="9"/>
      <c r="AM199" s="99"/>
      <c r="AN199" s="9"/>
      <c r="AO199" s="55"/>
      <c r="AQ199" s="9"/>
      <c r="AR199" s="55"/>
      <c r="AS199" s="55"/>
      <c r="AT199" s="55"/>
      <c r="AV199" s="99"/>
      <c r="AW199" s="9"/>
      <c r="AX199" s="9"/>
    </row>
    <row r="200" spans="1:79" x14ac:dyDescent="0.2">
      <c r="AE200" s="99"/>
      <c r="AF200" s="9"/>
      <c r="AG200" s="9"/>
      <c r="AI200" s="99"/>
      <c r="AJ200" s="84"/>
      <c r="AK200" s="9"/>
      <c r="AM200" s="99"/>
      <c r="AN200" s="9"/>
      <c r="AO200" s="55"/>
      <c r="AQ200" s="9"/>
      <c r="AR200" s="55"/>
      <c r="AS200" s="55"/>
      <c r="AT200" s="55"/>
      <c r="AV200" s="99"/>
      <c r="AW200" s="9"/>
      <c r="AX200" s="9"/>
    </row>
    <row r="201" spans="1:79" x14ac:dyDescent="0.2">
      <c r="AE201" s="99"/>
      <c r="AF201" s="9"/>
      <c r="AG201" s="9"/>
      <c r="AI201" s="99"/>
      <c r="AJ201" s="84"/>
      <c r="AK201" s="9"/>
      <c r="AM201" s="99"/>
      <c r="AN201" s="9"/>
      <c r="AO201" s="55"/>
      <c r="AQ201" s="9"/>
      <c r="AR201" s="55"/>
      <c r="AS201" s="55"/>
      <c r="AT201" s="55"/>
      <c r="AV201" s="99"/>
      <c r="AW201" s="9"/>
      <c r="AX201" s="9"/>
    </row>
    <row r="202" spans="1:79" x14ac:dyDescent="0.2">
      <c r="AE202" s="99"/>
      <c r="AF202" s="9"/>
      <c r="AG202" s="9"/>
      <c r="AI202" s="99"/>
      <c r="AJ202" s="84"/>
      <c r="AK202" s="9"/>
      <c r="AM202" s="99"/>
      <c r="AN202" s="9"/>
      <c r="AO202" s="55"/>
      <c r="AQ202" s="9"/>
      <c r="AR202" s="55"/>
      <c r="AS202" s="55"/>
      <c r="AT202" s="55"/>
      <c r="AV202" s="99"/>
      <c r="AW202" s="9"/>
      <c r="AX202" s="9"/>
    </row>
    <row r="203" spans="1:79" s="7" customFormat="1" x14ac:dyDescent="0.2">
      <c r="A203" s="247"/>
      <c r="B203"/>
      <c r="C203"/>
      <c r="D203"/>
      <c r="E203"/>
      <c r="F203"/>
      <c r="G203" s="37"/>
      <c r="H203" s="37"/>
      <c r="I203" s="37"/>
      <c r="J203"/>
      <c r="K203"/>
      <c r="L203"/>
      <c r="M203" s="46"/>
      <c r="N203" s="46"/>
      <c r="O203" s="234"/>
      <c r="P203" s="37"/>
      <c r="Q203" s="37"/>
      <c r="R203"/>
      <c r="S203" s="37"/>
      <c r="T203" s="37"/>
      <c r="U203"/>
      <c r="V203"/>
      <c r="W203"/>
      <c r="X203"/>
      <c r="Y203"/>
      <c r="AE203" s="99"/>
      <c r="AF203" s="9"/>
      <c r="AG203" s="9"/>
      <c r="AI203" s="99"/>
      <c r="AJ203" s="84"/>
      <c r="AK203" s="9"/>
      <c r="AM203" s="99"/>
      <c r="AN203" s="9"/>
      <c r="AO203" s="55"/>
      <c r="AQ203" s="9"/>
      <c r="AR203" s="55"/>
      <c r="AS203" s="55"/>
      <c r="AT203" s="55"/>
      <c r="AV203" s="99"/>
      <c r="AW203" s="9"/>
      <c r="AX203" s="9"/>
    </row>
    <row r="204" spans="1:79" s="21" customFormat="1" x14ac:dyDescent="0.2">
      <c r="A204" s="247"/>
      <c r="B204"/>
      <c r="C204"/>
      <c r="D204"/>
      <c r="E204"/>
      <c r="F204"/>
      <c r="G204" s="37"/>
      <c r="H204" s="37"/>
      <c r="I204" s="37"/>
      <c r="J204"/>
      <c r="K204"/>
      <c r="L204"/>
      <c r="M204" s="46"/>
      <c r="N204" s="46"/>
      <c r="O204" s="234"/>
      <c r="P204" s="37"/>
      <c r="Q204" s="37"/>
      <c r="R204"/>
      <c r="S204" s="37"/>
      <c r="T204" s="37"/>
      <c r="U204"/>
      <c r="V204"/>
      <c r="W204"/>
      <c r="X204"/>
      <c r="Y204"/>
      <c r="AE204" s="107"/>
      <c r="AI204" s="105"/>
      <c r="AJ204" s="90"/>
      <c r="AK204" s="22"/>
      <c r="AM204" s="105"/>
      <c r="AN204" s="22"/>
      <c r="AO204" s="61"/>
      <c r="AQ204" s="22"/>
      <c r="AR204" s="61"/>
      <c r="AS204" s="61"/>
      <c r="AT204" s="61"/>
      <c r="AV204" s="105"/>
      <c r="AW204" s="22"/>
      <c r="AX204" s="22"/>
    </row>
    <row r="207" spans="1:79" x14ac:dyDescent="0.2">
      <c r="D207" s="21"/>
    </row>
    <row r="208" spans="1:79" x14ac:dyDescent="0.2">
      <c r="B208" s="21"/>
      <c r="C208" s="21"/>
      <c r="D208" s="1"/>
      <c r="E208" s="21"/>
      <c r="F208" s="21"/>
      <c r="G208" s="40"/>
      <c r="H208" s="40"/>
      <c r="I208" s="40"/>
      <c r="J208" s="21"/>
      <c r="K208" s="21"/>
      <c r="L208" s="21"/>
      <c r="M208" s="50"/>
      <c r="N208" s="50"/>
      <c r="P208" s="38"/>
      <c r="Q208" s="38"/>
      <c r="S208" s="40"/>
      <c r="T208" s="40"/>
      <c r="U208" s="21"/>
      <c r="V208" s="21"/>
      <c r="W208" s="21"/>
      <c r="X208" s="21"/>
      <c r="Y208" s="21"/>
      <c r="AF208" t="s">
        <v>8</v>
      </c>
    </row>
    <row r="209" spans="1:79" x14ac:dyDescent="0.2">
      <c r="B209" s="1"/>
      <c r="C209" s="1"/>
      <c r="D209" s="1"/>
      <c r="E209" s="1"/>
      <c r="F209" s="1"/>
      <c r="G209" s="29"/>
      <c r="H209" s="29"/>
      <c r="I209" s="29"/>
      <c r="J209" s="1"/>
      <c r="K209" s="1"/>
      <c r="L209" s="1"/>
      <c r="M209" s="43"/>
      <c r="N209" s="43"/>
      <c r="P209" s="29"/>
      <c r="Q209" s="29"/>
      <c r="S209" s="39"/>
      <c r="T209" s="39"/>
      <c r="U209" s="5"/>
      <c r="V209" s="5"/>
    </row>
    <row r="210" spans="1:79" x14ac:dyDescent="0.2">
      <c r="A210" s="246"/>
      <c r="B210" s="1"/>
      <c r="C210" s="1"/>
      <c r="D210" s="1"/>
      <c r="E210" s="1"/>
      <c r="F210" s="1"/>
      <c r="G210" s="29"/>
      <c r="H210" s="29"/>
      <c r="I210" s="29"/>
      <c r="J210" s="1"/>
      <c r="K210" s="1"/>
      <c r="L210" s="1"/>
      <c r="M210" s="44"/>
      <c r="N210" s="44"/>
      <c r="P210" s="29"/>
      <c r="Q210" s="29"/>
      <c r="R210" s="21"/>
      <c r="S210" s="29"/>
      <c r="T210" s="29"/>
      <c r="U210" s="1"/>
      <c r="V210" s="1"/>
    </row>
    <row r="211" spans="1:79" x14ac:dyDescent="0.2">
      <c r="B211" s="1"/>
      <c r="C211" s="1"/>
      <c r="D211" s="1"/>
      <c r="E211" s="1"/>
      <c r="F211" s="1"/>
      <c r="G211" s="29"/>
      <c r="H211" s="29"/>
      <c r="I211" s="29"/>
      <c r="J211" s="1"/>
      <c r="K211" s="1"/>
      <c r="L211" s="1"/>
      <c r="M211" s="44"/>
      <c r="N211" s="44"/>
      <c r="P211" s="29"/>
      <c r="Q211" s="29"/>
      <c r="R211" s="1"/>
      <c r="S211" s="29"/>
      <c r="T211" s="29"/>
      <c r="U211" s="1"/>
      <c r="V211" s="1"/>
    </row>
    <row r="212" spans="1:79" s="7" customFormat="1" x14ac:dyDescent="0.2">
      <c r="A212" s="247"/>
      <c r="B212" s="1"/>
      <c r="C212" s="1"/>
      <c r="D212" s="1"/>
      <c r="E212" s="1"/>
      <c r="F212" s="1"/>
      <c r="G212" s="29"/>
      <c r="H212" s="29"/>
      <c r="I212" s="29"/>
      <c r="J212" s="1"/>
      <c r="K212" s="1"/>
      <c r="L212" s="1"/>
      <c r="M212" s="44"/>
      <c r="N212" s="44"/>
      <c r="O212" s="234"/>
      <c r="P212" s="29"/>
      <c r="Q212" s="29"/>
      <c r="R212" s="1"/>
      <c r="S212" s="29"/>
      <c r="T212" s="29"/>
      <c r="U212" s="1"/>
      <c r="V212" s="1"/>
      <c r="W212"/>
      <c r="X212"/>
      <c r="Y212"/>
      <c r="Z212" s="9"/>
      <c r="AA212" s="9"/>
      <c r="AB212" s="9"/>
      <c r="AC212" s="9"/>
      <c r="AD212" s="9"/>
      <c r="AE212" s="99"/>
      <c r="AF212" s="9"/>
      <c r="AG212" s="9"/>
      <c r="AH212" s="9"/>
      <c r="AI212" s="99"/>
      <c r="AJ212" s="84"/>
      <c r="AK212" s="9"/>
      <c r="AL212" s="9"/>
      <c r="AM212" s="99"/>
      <c r="AO212" s="58"/>
      <c r="AP212" s="9"/>
      <c r="AQ212" s="9"/>
      <c r="AR212" s="55"/>
      <c r="AS212" s="58"/>
      <c r="AT212" s="58"/>
      <c r="AU212" s="9"/>
      <c r="AV212" s="99"/>
      <c r="AY212" s="9"/>
      <c r="AZ212" s="9"/>
      <c r="BD212" s="9"/>
      <c r="BH212" s="9"/>
      <c r="BI212" s="9"/>
      <c r="BM212" s="9"/>
      <c r="BN212" s="9"/>
      <c r="BR212" s="9"/>
      <c r="BV212" s="9"/>
      <c r="BW212" s="9"/>
      <c r="CA212" s="9"/>
    </row>
    <row r="213" spans="1:79" x14ac:dyDescent="0.2">
      <c r="B213" s="1"/>
      <c r="C213" s="1"/>
      <c r="D213" s="1"/>
      <c r="E213" s="1"/>
      <c r="F213" s="1"/>
      <c r="G213" s="29"/>
      <c r="H213" s="29"/>
      <c r="I213" s="29"/>
      <c r="J213" s="1"/>
      <c r="K213" s="1"/>
      <c r="L213" s="1"/>
      <c r="M213" s="44"/>
      <c r="N213" s="44"/>
      <c r="P213" s="29"/>
      <c r="Q213" s="29"/>
      <c r="R213" s="1"/>
      <c r="S213" s="29"/>
      <c r="T213" s="29"/>
      <c r="U213" s="1"/>
      <c r="V213" s="1"/>
      <c r="Z213" s="9"/>
      <c r="AA213" s="9"/>
      <c r="AB213" s="9"/>
      <c r="AC213" s="9"/>
      <c r="AD213" s="9"/>
      <c r="AE213" s="99"/>
      <c r="AH213" s="9"/>
      <c r="AL213" s="9"/>
      <c r="AP213" s="9"/>
      <c r="AU213" s="9"/>
      <c r="AY213" s="9"/>
      <c r="AZ213" s="9"/>
      <c r="BD213" s="9"/>
      <c r="BH213" s="9"/>
      <c r="BI213" s="9"/>
      <c r="BM213" s="9"/>
      <c r="BN213" s="9"/>
      <c r="BR213" s="9"/>
      <c r="BV213" s="9"/>
      <c r="BW213" s="9"/>
      <c r="CA213" s="9"/>
    </row>
    <row r="214" spans="1:79" x14ac:dyDescent="0.2">
      <c r="B214" s="1"/>
      <c r="C214" s="1"/>
      <c r="D214" s="1"/>
      <c r="E214" s="1"/>
      <c r="F214" s="1"/>
      <c r="G214" s="29"/>
      <c r="H214" s="29"/>
      <c r="I214" s="29"/>
      <c r="J214" s="1"/>
      <c r="K214" s="1"/>
      <c r="L214" s="1"/>
      <c r="M214" s="44"/>
      <c r="N214" s="44"/>
      <c r="P214" s="29"/>
      <c r="Q214" s="29"/>
      <c r="R214" s="1"/>
      <c r="S214" s="29"/>
      <c r="T214" s="29"/>
      <c r="U214" s="1"/>
      <c r="V214" s="1"/>
      <c r="Z214" s="9"/>
      <c r="AA214" s="9"/>
      <c r="AB214" s="9"/>
      <c r="AC214" s="9"/>
      <c r="AD214" s="9"/>
      <c r="AE214" s="99"/>
      <c r="AH214" s="9"/>
      <c r="AL214" s="9"/>
      <c r="AP214" s="9"/>
      <c r="AU214" s="9"/>
      <c r="AY214" s="9"/>
      <c r="AZ214" s="9"/>
      <c r="BD214" s="9"/>
      <c r="BH214" s="9"/>
      <c r="BI214" s="9"/>
      <c r="BM214" s="9"/>
      <c r="BN214" s="9"/>
      <c r="BR214" s="9"/>
      <c r="BV214" s="9"/>
      <c r="BW214" s="9"/>
      <c r="CA214" s="9"/>
    </row>
    <row r="215" spans="1:79" x14ac:dyDescent="0.2">
      <c r="B215" s="1"/>
      <c r="C215" s="1"/>
      <c r="D215" s="1"/>
      <c r="E215" s="1"/>
      <c r="F215" s="1"/>
      <c r="G215" s="29"/>
      <c r="H215" s="29"/>
      <c r="I215" s="29"/>
      <c r="J215" s="1"/>
      <c r="K215" s="1"/>
      <c r="L215" s="1"/>
      <c r="M215" s="44"/>
      <c r="N215" s="44"/>
      <c r="P215" s="29"/>
      <c r="Q215" s="29"/>
      <c r="R215" s="1"/>
      <c r="S215" s="29"/>
      <c r="T215" s="29"/>
      <c r="U215" s="1"/>
      <c r="V215" s="1"/>
      <c r="Z215" s="9"/>
      <c r="AA215" s="9"/>
      <c r="AB215" s="9"/>
      <c r="AC215" s="9"/>
      <c r="AD215" s="9"/>
      <c r="AE215" s="99"/>
      <c r="AH215" s="9"/>
      <c r="AL215" s="9"/>
      <c r="AP215" s="9"/>
      <c r="AU215" s="9"/>
      <c r="AY215" s="9"/>
      <c r="AZ215" s="9"/>
      <c r="BD215" s="9"/>
      <c r="BH215" s="9"/>
      <c r="BI215" s="9"/>
      <c r="BM215" s="9"/>
      <c r="BN215" s="9"/>
      <c r="BR215" s="9"/>
      <c r="BV215" s="9"/>
      <c r="BW215" s="9"/>
      <c r="CA215" s="9"/>
    </row>
    <row r="216" spans="1:79" x14ac:dyDescent="0.2">
      <c r="B216" s="1"/>
      <c r="C216" s="1"/>
      <c r="D216" s="1"/>
      <c r="E216" s="1"/>
      <c r="F216" s="1"/>
      <c r="G216" s="29"/>
      <c r="H216" s="29"/>
      <c r="I216" s="29"/>
      <c r="J216" s="1"/>
      <c r="K216" s="1"/>
      <c r="L216" s="1"/>
      <c r="M216" s="44"/>
      <c r="N216" s="44"/>
      <c r="P216" s="29"/>
      <c r="Q216" s="29"/>
      <c r="R216" s="1"/>
      <c r="S216" s="29"/>
      <c r="T216" s="29"/>
      <c r="U216" s="1"/>
      <c r="V216" s="1"/>
      <c r="Z216" s="9"/>
      <c r="AA216" s="9"/>
      <c r="AB216" s="9"/>
      <c r="AC216" s="9"/>
      <c r="AD216" s="9"/>
      <c r="AE216" s="99"/>
      <c r="AH216" s="9"/>
      <c r="AL216" s="9"/>
      <c r="AP216" s="9"/>
      <c r="AU216" s="9"/>
      <c r="AY216" s="9"/>
      <c r="AZ216" s="9"/>
      <c r="BD216" s="9"/>
      <c r="BH216" s="9"/>
      <c r="BI216" s="9"/>
      <c r="BM216" s="9"/>
      <c r="BN216" s="9"/>
      <c r="BR216" s="9"/>
      <c r="BV216" s="9"/>
      <c r="BW216" s="9"/>
      <c r="CA216" s="9"/>
    </row>
    <row r="217" spans="1:79" x14ac:dyDescent="0.2">
      <c r="B217" s="1"/>
      <c r="C217" s="1"/>
      <c r="D217" s="1"/>
      <c r="E217" s="1"/>
      <c r="F217" s="1"/>
      <c r="G217" s="29"/>
      <c r="H217" s="29"/>
      <c r="I217" s="29"/>
      <c r="J217" s="1"/>
      <c r="K217" s="1"/>
      <c r="L217" s="1"/>
      <c r="M217" s="44"/>
      <c r="N217" s="44"/>
      <c r="P217" s="29"/>
      <c r="Q217" s="29"/>
      <c r="R217" s="1"/>
      <c r="S217" s="29"/>
      <c r="T217" s="29"/>
      <c r="U217" s="1"/>
      <c r="V217" s="1"/>
      <c r="Z217" s="9"/>
      <c r="AA217" s="9"/>
      <c r="AB217" s="9"/>
      <c r="AC217" s="9"/>
      <c r="AD217" s="9"/>
      <c r="AE217" s="99"/>
      <c r="AH217" s="9"/>
      <c r="AL217" s="9"/>
      <c r="AP217" s="9"/>
      <c r="AU217" s="9"/>
      <c r="AY217" s="9"/>
      <c r="AZ217" s="9"/>
      <c r="BD217" s="9"/>
      <c r="BH217" s="9"/>
      <c r="BI217" s="9"/>
      <c r="BM217" s="9"/>
      <c r="BN217" s="9"/>
      <c r="BR217" s="9"/>
      <c r="BV217" s="9"/>
      <c r="BW217" s="9"/>
      <c r="CA217" s="9"/>
    </row>
    <row r="218" spans="1:79" x14ac:dyDescent="0.2">
      <c r="B218" s="1"/>
      <c r="C218" s="1"/>
      <c r="D218" s="1"/>
      <c r="E218" s="1"/>
      <c r="F218" s="1"/>
      <c r="G218" s="29"/>
      <c r="H218" s="29"/>
      <c r="I218" s="29"/>
      <c r="J218" s="1"/>
      <c r="K218" s="1"/>
      <c r="L218" s="1"/>
      <c r="M218" s="44"/>
      <c r="N218" s="44"/>
      <c r="P218" s="29"/>
      <c r="Q218" s="29"/>
      <c r="R218" s="1"/>
      <c r="S218" s="29"/>
      <c r="T218" s="29"/>
      <c r="U218" s="1"/>
      <c r="V218" s="1"/>
      <c r="Z218" s="9"/>
      <c r="AA218" s="9"/>
      <c r="AB218" s="9"/>
      <c r="AC218" s="9"/>
      <c r="AD218" s="9"/>
      <c r="AE218" s="99"/>
      <c r="AH218" s="9"/>
      <c r="AL218" s="9"/>
      <c r="AP218" s="9"/>
      <c r="AU218" s="9"/>
      <c r="AY218" s="9"/>
      <c r="AZ218" s="9"/>
      <c r="BD218" s="9"/>
      <c r="BH218" s="9"/>
      <c r="BI218" s="9"/>
      <c r="BM218" s="9"/>
      <c r="BN218" s="9"/>
      <c r="BR218" s="9"/>
      <c r="BV218" s="9"/>
      <c r="BW218" s="9"/>
      <c r="CA218" s="9"/>
    </row>
    <row r="219" spans="1:79" x14ac:dyDescent="0.2">
      <c r="B219" s="1"/>
      <c r="C219" s="1"/>
      <c r="D219" s="1"/>
      <c r="E219" s="1"/>
      <c r="F219" s="1"/>
      <c r="G219" s="29"/>
      <c r="H219" s="29"/>
      <c r="I219" s="29"/>
      <c r="J219" s="1"/>
      <c r="K219" s="1"/>
      <c r="L219" s="1"/>
      <c r="M219" s="44"/>
      <c r="N219" s="44"/>
      <c r="P219" s="29"/>
      <c r="Q219" s="29"/>
      <c r="R219" s="1"/>
      <c r="S219" s="29"/>
      <c r="T219" s="29"/>
      <c r="U219" s="1"/>
      <c r="V219" s="1"/>
      <c r="Z219" s="9"/>
      <c r="AA219" s="9"/>
      <c r="AB219" s="9"/>
      <c r="AC219" s="9"/>
      <c r="AD219" s="9"/>
      <c r="AE219" s="99"/>
      <c r="AH219" s="9"/>
      <c r="AL219" s="9"/>
      <c r="AP219" s="9"/>
      <c r="AU219" s="9"/>
      <c r="AY219" s="9"/>
      <c r="AZ219" s="9"/>
      <c r="BD219" s="9"/>
      <c r="BH219" s="9"/>
      <c r="BI219" s="9"/>
      <c r="BM219" s="9"/>
      <c r="BN219" s="9"/>
      <c r="BR219" s="9"/>
      <c r="BV219" s="9"/>
      <c r="BW219" s="9"/>
      <c r="CA219" s="9"/>
    </row>
    <row r="220" spans="1:79" x14ac:dyDescent="0.2">
      <c r="B220" s="1"/>
      <c r="C220" s="1"/>
      <c r="D220" s="1"/>
      <c r="E220" s="1"/>
      <c r="F220" s="1"/>
      <c r="G220" s="29"/>
      <c r="H220" s="29"/>
      <c r="I220" s="29"/>
      <c r="J220" s="1"/>
      <c r="K220" s="1"/>
      <c r="L220" s="1"/>
      <c r="M220" s="44"/>
      <c r="N220" s="44"/>
      <c r="P220" s="29"/>
      <c r="Q220" s="29"/>
      <c r="R220" s="1"/>
      <c r="S220" s="29"/>
      <c r="T220" s="29"/>
      <c r="U220" s="1"/>
      <c r="V220" s="1"/>
      <c r="Z220" s="9"/>
      <c r="AA220" s="9"/>
      <c r="AB220" s="9"/>
      <c r="AC220" s="9"/>
      <c r="AD220" s="9"/>
      <c r="AE220" s="99"/>
      <c r="AH220" s="9"/>
      <c r="AL220" s="9"/>
      <c r="AP220" s="9"/>
      <c r="AU220" s="9"/>
      <c r="AY220" s="9"/>
      <c r="AZ220" s="9"/>
      <c r="BD220" s="9"/>
      <c r="BH220" s="9"/>
      <c r="BI220" s="9"/>
      <c r="BM220" s="9"/>
      <c r="BN220" s="9"/>
      <c r="BR220" s="9"/>
      <c r="BV220" s="9"/>
      <c r="BW220" s="9"/>
      <c r="CA220" s="9"/>
    </row>
    <row r="221" spans="1:79" s="7" customFormat="1" x14ac:dyDescent="0.2">
      <c r="A221" s="247"/>
      <c r="B221" s="1"/>
      <c r="C221" s="1"/>
      <c r="D221" s="1"/>
      <c r="E221" s="1"/>
      <c r="F221" s="1"/>
      <c r="G221" s="29"/>
      <c r="H221" s="29"/>
      <c r="I221" s="29"/>
      <c r="J221" s="1"/>
      <c r="K221" s="1"/>
      <c r="L221" s="1"/>
      <c r="M221" s="44"/>
      <c r="N221" s="44"/>
      <c r="O221" s="234"/>
      <c r="P221" s="29"/>
      <c r="Q221" s="29"/>
      <c r="R221" s="1"/>
      <c r="S221" s="29"/>
      <c r="T221" s="29"/>
      <c r="U221" s="1"/>
      <c r="V221" s="1"/>
      <c r="W221"/>
      <c r="X221"/>
      <c r="Y221"/>
      <c r="Z221" s="9"/>
      <c r="AA221" s="9"/>
      <c r="AB221" s="9"/>
      <c r="AC221" s="9"/>
      <c r="AD221" s="9"/>
      <c r="AE221" s="99"/>
      <c r="AF221" s="9"/>
      <c r="AG221" s="9"/>
      <c r="AH221" s="9"/>
      <c r="AI221" s="99"/>
      <c r="AJ221" s="84"/>
      <c r="AK221" s="9"/>
      <c r="AL221" s="9"/>
      <c r="AM221" s="99"/>
      <c r="AN221" s="9"/>
      <c r="AO221" s="58"/>
      <c r="AP221" s="9"/>
      <c r="AQ221" s="9"/>
      <c r="AR221" s="55"/>
      <c r="AS221" s="58"/>
      <c r="AT221" s="58"/>
      <c r="AU221" s="9"/>
      <c r="AV221" s="99"/>
      <c r="AY221" s="9"/>
      <c r="AZ221" s="9"/>
      <c r="BD221" s="9"/>
      <c r="BH221" s="9"/>
      <c r="BI221" s="9"/>
      <c r="BM221" s="9"/>
      <c r="BN221" s="9"/>
      <c r="BR221" s="9"/>
      <c r="BV221" s="9"/>
      <c r="BW221" s="9"/>
      <c r="CA221" s="9"/>
    </row>
    <row r="222" spans="1:79" x14ac:dyDescent="0.2">
      <c r="B222" s="1"/>
      <c r="C222" s="1"/>
      <c r="D222" s="1"/>
      <c r="E222" s="1"/>
      <c r="F222" s="1"/>
      <c r="G222" s="29"/>
      <c r="H222" s="29"/>
      <c r="I222" s="29"/>
      <c r="J222" s="1"/>
      <c r="K222" s="2"/>
      <c r="L222" s="1"/>
      <c r="M222" s="44"/>
      <c r="N222" s="44"/>
      <c r="P222" s="29"/>
      <c r="Q222" s="29"/>
      <c r="R222" s="1"/>
      <c r="S222" s="39"/>
      <c r="T222" s="39"/>
      <c r="U222" s="5"/>
      <c r="V222" s="5"/>
      <c r="Z222" s="9"/>
      <c r="AA222" s="9"/>
      <c r="AB222" s="9"/>
      <c r="AC222" s="9"/>
      <c r="AD222" s="9"/>
      <c r="AE222" s="99"/>
      <c r="AF222" s="9"/>
      <c r="AG222" s="9"/>
      <c r="AH222" s="9"/>
      <c r="AI222" s="99"/>
      <c r="AJ222" s="84"/>
      <c r="AK222" s="9"/>
      <c r="AL222" s="9"/>
      <c r="AM222" s="99"/>
      <c r="AN222" s="9"/>
      <c r="AP222" s="9"/>
      <c r="AQ222" s="9"/>
      <c r="AR222" s="55"/>
      <c r="AU222" s="9"/>
      <c r="AV222" s="99"/>
      <c r="AY222" s="9"/>
      <c r="AZ222" s="9"/>
      <c r="BD222" s="9"/>
      <c r="BH222" s="9"/>
      <c r="BI222" s="9"/>
      <c r="BM222" s="9"/>
      <c r="BN222" s="9"/>
      <c r="BR222" s="9"/>
      <c r="BV222" s="9"/>
      <c r="BW222" s="9"/>
      <c r="CA222" s="9"/>
    </row>
    <row r="223" spans="1:79" x14ac:dyDescent="0.2">
      <c r="B223" s="1"/>
      <c r="C223" s="1"/>
      <c r="D223" s="1"/>
      <c r="E223" s="1"/>
      <c r="F223" s="1"/>
      <c r="G223" s="29"/>
      <c r="H223" s="29"/>
      <c r="I223" s="29"/>
      <c r="J223" s="1"/>
      <c r="K223" s="1"/>
      <c r="L223" s="1"/>
      <c r="M223" s="44"/>
      <c r="N223" s="44"/>
      <c r="P223" s="29"/>
      <c r="Q223" s="29"/>
      <c r="R223" s="1"/>
      <c r="S223" s="29"/>
      <c r="T223" s="29"/>
      <c r="U223" s="1"/>
      <c r="V223" s="1"/>
      <c r="Z223" s="9"/>
      <c r="AA223" s="9"/>
      <c r="AB223" s="9"/>
      <c r="AC223" s="9"/>
      <c r="AD223" s="9"/>
      <c r="AE223" s="99"/>
      <c r="AH223" s="9"/>
      <c r="AL223" s="9"/>
      <c r="AP223" s="9"/>
      <c r="AU223" s="9"/>
      <c r="AY223" s="9"/>
      <c r="AZ223" s="9"/>
      <c r="BD223" s="9"/>
      <c r="BH223" s="9"/>
      <c r="BI223" s="9"/>
      <c r="BM223" s="9"/>
      <c r="BN223" s="9"/>
      <c r="BR223" s="9"/>
      <c r="BV223" s="9"/>
      <c r="BW223" s="9"/>
      <c r="CA223" s="9"/>
    </row>
    <row r="224" spans="1:79" x14ac:dyDescent="0.2">
      <c r="B224" s="1"/>
      <c r="C224" s="1"/>
      <c r="D224" s="1"/>
      <c r="E224" s="1"/>
      <c r="F224" s="1"/>
      <c r="G224" s="29"/>
      <c r="H224" s="29"/>
      <c r="I224" s="29"/>
      <c r="J224" s="1"/>
      <c r="K224" s="1"/>
      <c r="L224" s="1"/>
      <c r="M224" s="44"/>
      <c r="N224" s="44"/>
      <c r="P224" s="29"/>
      <c r="Q224" s="29"/>
      <c r="R224" s="1"/>
      <c r="S224" s="29"/>
      <c r="T224" s="29"/>
      <c r="U224" s="1"/>
      <c r="V224" s="1"/>
      <c r="Z224" s="9"/>
      <c r="AA224" s="9"/>
      <c r="AB224" s="9"/>
      <c r="AC224" s="9"/>
      <c r="AD224" s="9"/>
      <c r="AE224" s="99"/>
      <c r="AH224" s="9"/>
      <c r="AL224" s="9"/>
      <c r="AP224" s="9"/>
      <c r="AU224" s="9"/>
      <c r="AY224" s="9"/>
      <c r="AZ224" s="9"/>
      <c r="BD224" s="9"/>
      <c r="BH224" s="9"/>
      <c r="BI224" s="9"/>
      <c r="BM224" s="9"/>
      <c r="BN224" s="9"/>
      <c r="BR224" s="9"/>
      <c r="BV224" s="9"/>
      <c r="BW224" s="9"/>
      <c r="CA224" s="9"/>
    </row>
    <row r="225" spans="1:79" x14ac:dyDescent="0.2">
      <c r="B225" s="1"/>
      <c r="C225" s="1"/>
      <c r="D225" s="1"/>
      <c r="E225" s="1"/>
      <c r="F225" s="1"/>
      <c r="G225" s="29"/>
      <c r="H225" s="29"/>
      <c r="I225" s="29"/>
      <c r="J225" s="1"/>
      <c r="K225" s="1"/>
      <c r="L225" s="1"/>
      <c r="M225" s="44"/>
      <c r="N225" s="44"/>
      <c r="P225" s="29"/>
      <c r="Q225" s="29"/>
      <c r="R225" s="1"/>
      <c r="S225" s="29"/>
      <c r="T225" s="29"/>
      <c r="U225" s="1"/>
      <c r="V225" s="1"/>
      <c r="Z225" s="9"/>
      <c r="AA225" s="9"/>
      <c r="AB225" s="9"/>
      <c r="AC225" s="9"/>
      <c r="AD225" s="9"/>
      <c r="AE225" s="99"/>
      <c r="AH225" s="9"/>
      <c r="AL225" s="9"/>
      <c r="AP225" s="9"/>
      <c r="AU225" s="9"/>
      <c r="AY225" s="9"/>
      <c r="AZ225" s="9"/>
      <c r="BD225" s="9"/>
      <c r="BH225" s="9"/>
      <c r="BI225" s="9"/>
      <c r="BM225" s="9"/>
      <c r="BN225" s="9"/>
      <c r="BR225" s="9"/>
      <c r="BV225" s="9"/>
      <c r="BW225" s="9"/>
      <c r="CA225" s="9"/>
    </row>
    <row r="226" spans="1:79" x14ac:dyDescent="0.2">
      <c r="B226" s="1"/>
      <c r="C226" s="1"/>
      <c r="D226" s="1"/>
      <c r="E226" s="1"/>
      <c r="F226" s="1"/>
      <c r="G226" s="29"/>
      <c r="H226" s="29"/>
      <c r="I226" s="29"/>
      <c r="J226" s="1"/>
      <c r="K226" s="1"/>
      <c r="L226" s="1"/>
      <c r="M226" s="44"/>
      <c r="N226" s="44"/>
      <c r="P226" s="39"/>
      <c r="Q226" s="39"/>
      <c r="R226" s="1"/>
      <c r="S226" s="29"/>
      <c r="T226" s="29"/>
      <c r="U226" s="1"/>
      <c r="V226" s="1"/>
      <c r="Z226" s="9"/>
      <c r="AA226" s="9"/>
      <c r="AB226" s="9"/>
      <c r="AC226" s="9"/>
      <c r="AD226" s="9"/>
      <c r="AE226" s="99"/>
      <c r="AH226" s="9"/>
      <c r="AL226" s="9"/>
      <c r="AP226" s="9"/>
      <c r="AU226" s="9"/>
      <c r="AY226" s="9"/>
      <c r="AZ226" s="9"/>
      <c r="BD226" s="9"/>
      <c r="BH226" s="9"/>
      <c r="BI226" s="9"/>
      <c r="BM226" s="9"/>
      <c r="BN226" s="9"/>
      <c r="BR226" s="9"/>
      <c r="BV226" s="9"/>
      <c r="BW226" s="9"/>
      <c r="CA226" s="9"/>
    </row>
    <row r="227" spans="1:79" x14ac:dyDescent="0.2">
      <c r="B227" s="1"/>
      <c r="C227" s="1"/>
      <c r="D227" s="1"/>
      <c r="E227" s="1"/>
      <c r="F227" s="1"/>
      <c r="G227" s="29"/>
      <c r="H227" s="29"/>
      <c r="I227" s="29"/>
      <c r="J227" s="1"/>
      <c r="K227" s="1"/>
      <c r="L227" s="1"/>
      <c r="M227" s="44"/>
      <c r="N227" s="44"/>
      <c r="P227" s="39"/>
      <c r="Q227" s="39"/>
      <c r="R227" s="1"/>
      <c r="S227" s="29"/>
      <c r="T227" s="29"/>
      <c r="U227" s="1"/>
      <c r="V227" s="1"/>
      <c r="Z227" s="9"/>
      <c r="AA227" s="9"/>
      <c r="AB227" s="9"/>
      <c r="AC227" s="9"/>
      <c r="AD227" s="9"/>
      <c r="AE227" s="99"/>
      <c r="AH227" s="9"/>
      <c r="AL227" s="9"/>
      <c r="AP227" s="9"/>
      <c r="AU227" s="9"/>
      <c r="AY227" s="9"/>
      <c r="AZ227" s="9"/>
      <c r="BD227" s="9"/>
      <c r="BH227" s="9"/>
      <c r="BI227" s="9"/>
      <c r="BM227" s="9"/>
      <c r="BN227" s="9"/>
      <c r="BR227" s="9"/>
      <c r="BV227" s="9"/>
      <c r="BW227" s="9"/>
      <c r="CA227" s="9"/>
    </row>
    <row r="228" spans="1:79" x14ac:dyDescent="0.2">
      <c r="B228" s="1"/>
      <c r="C228" s="1"/>
      <c r="D228" s="1"/>
      <c r="E228" s="1"/>
      <c r="F228" s="1"/>
      <c r="G228" s="29"/>
      <c r="H228" s="29"/>
      <c r="I228" s="29"/>
      <c r="J228" s="1"/>
      <c r="K228" s="1"/>
      <c r="L228" s="1"/>
      <c r="M228" s="44"/>
      <c r="N228" s="44"/>
      <c r="P228" s="39"/>
      <c r="Q228" s="39"/>
      <c r="R228" s="1"/>
      <c r="S228" s="29"/>
      <c r="T228" s="29"/>
      <c r="U228" s="1"/>
      <c r="V228" s="1"/>
      <c r="Z228" s="9"/>
      <c r="AA228" s="9"/>
      <c r="AB228" s="9"/>
      <c r="AC228" s="9"/>
      <c r="AD228" s="9"/>
      <c r="AE228" s="99"/>
      <c r="AH228" s="9"/>
      <c r="AL228" s="9"/>
      <c r="AP228" s="9"/>
      <c r="AU228" s="9"/>
      <c r="AY228" s="9"/>
      <c r="AZ228" s="9"/>
      <c r="BD228" s="9"/>
      <c r="BH228" s="9"/>
      <c r="BI228" s="9"/>
      <c r="BM228" s="9"/>
      <c r="BN228" s="9"/>
      <c r="BR228" s="9"/>
      <c r="BV228" s="9"/>
      <c r="BW228" s="9"/>
      <c r="CA228" s="9"/>
    </row>
    <row r="229" spans="1:79" s="7" customFormat="1" x14ac:dyDescent="0.2">
      <c r="A229" s="247"/>
      <c r="B229" s="1"/>
      <c r="C229" s="1"/>
      <c r="D229" s="1"/>
      <c r="E229" s="1"/>
      <c r="F229" s="1"/>
      <c r="G229" s="29"/>
      <c r="H229" s="29"/>
      <c r="I229" s="29"/>
      <c r="J229" s="1"/>
      <c r="K229" s="1"/>
      <c r="L229" s="1"/>
      <c r="M229" s="44"/>
      <c r="N229" s="44"/>
      <c r="O229" s="234"/>
      <c r="P229" s="29"/>
      <c r="Q229" s="29"/>
      <c r="R229" s="1"/>
      <c r="S229" s="29"/>
      <c r="T229" s="29"/>
      <c r="U229" s="1"/>
      <c r="V229" s="1"/>
      <c r="W229"/>
      <c r="X229"/>
      <c r="Y229"/>
      <c r="Z229" s="9"/>
      <c r="AA229" s="9"/>
      <c r="AB229" s="9"/>
      <c r="AC229" s="9"/>
      <c r="AD229" s="9"/>
      <c r="AE229" s="99"/>
      <c r="AF229" s="9"/>
      <c r="AG229" s="9"/>
      <c r="AH229" s="9"/>
      <c r="AI229" s="99"/>
      <c r="AJ229" s="84"/>
      <c r="AK229" s="9"/>
      <c r="AL229" s="9"/>
      <c r="AM229" s="99"/>
      <c r="AN229" s="9"/>
      <c r="AO229" s="55"/>
      <c r="AP229" s="9"/>
      <c r="AQ229" s="9"/>
      <c r="AR229" s="55"/>
      <c r="AS229" s="55"/>
      <c r="AT229" s="58"/>
      <c r="AU229" s="9"/>
      <c r="AV229" s="99"/>
      <c r="AW229" s="9"/>
      <c r="AY229" s="9"/>
      <c r="AZ229" s="9"/>
      <c r="BD229" s="9"/>
      <c r="BH229" s="9"/>
      <c r="BI229" s="9"/>
      <c r="BM229" s="9"/>
      <c r="BN229" s="9"/>
      <c r="BR229" s="9"/>
      <c r="BV229" s="9"/>
      <c r="BW229" s="9"/>
      <c r="CA229" s="9"/>
    </row>
    <row r="230" spans="1:79" x14ac:dyDescent="0.2">
      <c r="B230" s="1"/>
      <c r="C230" s="1"/>
      <c r="D230" s="1"/>
      <c r="E230" s="1"/>
      <c r="F230" s="1"/>
      <c r="G230" s="29"/>
      <c r="H230" s="29"/>
      <c r="I230" s="29"/>
      <c r="J230" s="1"/>
      <c r="K230" s="1"/>
      <c r="L230" s="1"/>
      <c r="M230" s="44"/>
      <c r="N230" s="44"/>
      <c r="P230" s="29"/>
      <c r="Q230" s="29"/>
      <c r="R230" s="1"/>
      <c r="S230" s="29"/>
      <c r="T230" s="29"/>
      <c r="U230" s="1"/>
      <c r="V230" s="1"/>
      <c r="Z230" s="9"/>
      <c r="AA230" s="9"/>
      <c r="AB230" s="9"/>
      <c r="AC230" s="9"/>
      <c r="AD230" s="9"/>
      <c r="AE230" s="99"/>
      <c r="AF230" s="9"/>
      <c r="AG230" s="9"/>
      <c r="AH230" s="9"/>
      <c r="AI230" s="99"/>
      <c r="AJ230" s="84"/>
      <c r="AK230" s="9"/>
      <c r="AL230" s="9"/>
      <c r="AM230" s="99"/>
      <c r="AN230" s="9"/>
      <c r="AO230" s="55"/>
      <c r="AP230" s="9"/>
      <c r="AQ230" s="9"/>
      <c r="AR230" s="55"/>
      <c r="AS230" s="55"/>
      <c r="AU230" s="9"/>
      <c r="AV230" s="99"/>
      <c r="AW230" s="9"/>
      <c r="AY230" s="9"/>
      <c r="AZ230" s="9"/>
      <c r="BD230" s="9"/>
      <c r="BH230" s="9"/>
      <c r="BI230" s="9"/>
      <c r="BM230" s="9"/>
      <c r="BN230" s="9"/>
      <c r="BR230" s="9"/>
      <c r="BV230" s="9"/>
      <c r="BW230" s="9"/>
      <c r="CA230" s="9"/>
    </row>
    <row r="231" spans="1:79" x14ac:dyDescent="0.2">
      <c r="B231" s="1"/>
      <c r="C231" s="1"/>
      <c r="D231" s="1"/>
      <c r="E231" s="1"/>
      <c r="F231" s="1"/>
      <c r="G231" s="29"/>
      <c r="H231" s="29"/>
      <c r="I231" s="29"/>
      <c r="J231" s="1"/>
      <c r="K231" s="1"/>
      <c r="L231" s="1"/>
      <c r="M231" s="44"/>
      <c r="N231" s="44"/>
      <c r="P231" s="29"/>
      <c r="Q231" s="29"/>
      <c r="R231" s="1"/>
      <c r="S231" s="29"/>
      <c r="T231" s="29"/>
      <c r="U231" s="1"/>
      <c r="V231" s="1"/>
    </row>
    <row r="232" spans="1:79" x14ac:dyDescent="0.2">
      <c r="B232" s="1"/>
      <c r="C232" s="1"/>
      <c r="D232" s="1"/>
      <c r="E232" s="1"/>
      <c r="F232" s="1"/>
      <c r="G232" s="29"/>
      <c r="H232" s="29"/>
      <c r="I232" s="29"/>
      <c r="J232" s="1"/>
      <c r="K232" s="1"/>
      <c r="L232" s="1"/>
      <c r="M232" s="44"/>
      <c r="N232" s="44"/>
      <c r="P232" s="29"/>
      <c r="Q232" s="29"/>
      <c r="R232" s="1"/>
      <c r="S232" s="29"/>
      <c r="T232" s="29"/>
      <c r="U232" s="1"/>
      <c r="V232" s="1"/>
    </row>
    <row r="233" spans="1:79" x14ac:dyDescent="0.2">
      <c r="B233" s="1"/>
      <c r="C233" s="1"/>
      <c r="D233" s="1"/>
      <c r="E233" s="1"/>
      <c r="F233" s="1"/>
      <c r="G233" s="29"/>
      <c r="H233" s="29"/>
      <c r="I233" s="29"/>
      <c r="J233" s="1"/>
      <c r="K233" s="1"/>
      <c r="L233" s="1"/>
      <c r="M233" s="44"/>
      <c r="N233" s="44"/>
      <c r="P233" s="29"/>
      <c r="Q233" s="29"/>
      <c r="R233" s="1"/>
      <c r="S233" s="39"/>
      <c r="T233" s="39"/>
      <c r="U233" s="5"/>
      <c r="V233" s="5"/>
    </row>
    <row r="234" spans="1:79" x14ac:dyDescent="0.2">
      <c r="B234" s="1"/>
      <c r="C234" s="1"/>
      <c r="D234" s="1"/>
      <c r="E234" s="1"/>
      <c r="F234" s="1"/>
      <c r="G234" s="29"/>
      <c r="H234" s="29"/>
      <c r="I234" s="29"/>
      <c r="J234" s="1"/>
      <c r="K234" s="1"/>
      <c r="L234" s="1"/>
      <c r="M234" s="44"/>
      <c r="N234" s="44"/>
      <c r="P234" s="29"/>
      <c r="Q234" s="29"/>
      <c r="R234" s="1"/>
      <c r="S234" s="29"/>
      <c r="T234" s="29"/>
      <c r="U234" s="1"/>
      <c r="V234" s="1"/>
    </row>
    <row r="235" spans="1:79" x14ac:dyDescent="0.2">
      <c r="B235" s="1"/>
      <c r="C235" s="1"/>
      <c r="E235" s="1"/>
      <c r="F235" s="1"/>
      <c r="G235" s="29"/>
      <c r="H235" s="29"/>
      <c r="I235" s="29"/>
      <c r="J235" s="1"/>
      <c r="K235" s="1"/>
      <c r="L235" s="1"/>
      <c r="M235" s="44"/>
      <c r="N235" s="44"/>
      <c r="P235" s="29"/>
      <c r="Q235" s="29"/>
      <c r="R235" s="1"/>
      <c r="S235" s="29"/>
      <c r="T235" s="29"/>
      <c r="U235" s="1"/>
      <c r="V235" s="1"/>
    </row>
    <row r="236" spans="1:79" s="7" customFormat="1" x14ac:dyDescent="0.2">
      <c r="A236" s="247"/>
      <c r="B236"/>
      <c r="C236"/>
      <c r="D236"/>
      <c r="E236"/>
      <c r="F236"/>
      <c r="G236" s="37"/>
      <c r="H236" s="37"/>
      <c r="I236" s="37"/>
      <c r="J236"/>
      <c r="K236"/>
      <c r="L236"/>
      <c r="M236" s="46"/>
      <c r="N236" s="46"/>
      <c r="O236" s="234"/>
      <c r="P236" s="37"/>
      <c r="Q236" s="37"/>
      <c r="R236" s="1"/>
      <c r="S236" s="37"/>
      <c r="T236" s="37"/>
      <c r="U236"/>
      <c r="V236"/>
      <c r="W236"/>
      <c r="X236"/>
      <c r="Y236"/>
      <c r="Z236" s="9"/>
      <c r="AA236" s="9"/>
      <c r="AB236" s="9"/>
      <c r="AC236" s="9"/>
      <c r="AD236" s="9"/>
      <c r="AE236" s="99"/>
      <c r="AF236" s="9"/>
      <c r="AG236" s="9"/>
      <c r="AH236" s="9"/>
      <c r="AI236" s="106"/>
      <c r="AJ236" s="84"/>
      <c r="AL236" s="9"/>
      <c r="AM236" s="106"/>
      <c r="AO236" s="58"/>
      <c r="AP236" s="9"/>
      <c r="AR236" s="58"/>
      <c r="AS236" s="58"/>
      <c r="AT236" s="58"/>
      <c r="AU236" s="9"/>
      <c r="AV236" s="106"/>
      <c r="AY236" s="9"/>
      <c r="AZ236" s="9"/>
      <c r="BD236" s="9"/>
      <c r="BH236" s="9"/>
      <c r="BI236" s="9"/>
      <c r="BM236" s="9"/>
      <c r="BN236" s="9"/>
      <c r="BR236" s="9"/>
      <c r="BV236" s="9"/>
      <c r="BW236" s="9"/>
      <c r="CA236" s="9"/>
    </row>
    <row r="237" spans="1:79" x14ac:dyDescent="0.2">
      <c r="R237" s="1"/>
    </row>
    <row r="239" spans="1:79" x14ac:dyDescent="0.2">
      <c r="Z239" s="9"/>
      <c r="AA239" s="9"/>
      <c r="AB239" s="9"/>
      <c r="AC239" s="9"/>
      <c r="AD239" s="9"/>
      <c r="AE239" s="99"/>
      <c r="AF239" s="9"/>
      <c r="AG239" s="9"/>
      <c r="AH239" s="9"/>
      <c r="AJ239" s="84"/>
      <c r="AL239" s="9"/>
      <c r="AP239" s="9"/>
      <c r="AU239" s="9"/>
      <c r="AY239" s="9"/>
      <c r="AZ239" s="9"/>
      <c r="BD239" s="9"/>
      <c r="BH239" s="9"/>
      <c r="BI239" s="9"/>
      <c r="BM239" s="9"/>
      <c r="BN239" s="9"/>
      <c r="BR239" s="9"/>
      <c r="BV239" s="9"/>
      <c r="BW239" s="9"/>
      <c r="CA239" s="9"/>
    </row>
    <row r="245" spans="1:79" x14ac:dyDescent="0.2">
      <c r="D245" s="1"/>
      <c r="P245" s="29"/>
      <c r="Q245" s="29"/>
      <c r="Z245" s="9"/>
      <c r="AA245" s="9"/>
      <c r="AB245" s="9"/>
      <c r="AC245" s="9"/>
      <c r="AD245" s="9"/>
      <c r="AE245" s="99"/>
      <c r="AF245" s="9"/>
      <c r="AG245" s="9"/>
      <c r="AH245" s="9"/>
      <c r="AI245" s="99"/>
      <c r="AJ245" s="84"/>
      <c r="AK245" s="9"/>
      <c r="AL245" s="9"/>
      <c r="AM245" s="99"/>
      <c r="AP245" s="9"/>
      <c r="AQ245" s="9"/>
      <c r="AR245" s="55"/>
      <c r="AU245" s="9"/>
      <c r="AV245" s="99"/>
      <c r="AY245" s="9"/>
      <c r="AZ245" s="9"/>
      <c r="BD245" s="9"/>
      <c r="BH245" s="9"/>
      <c r="BI245" s="9"/>
      <c r="BM245" s="9"/>
      <c r="BN245" s="9"/>
      <c r="BR245" s="9"/>
      <c r="BV245" s="9"/>
      <c r="BW245" s="9"/>
      <c r="CA245" s="9"/>
    </row>
    <row r="246" spans="1:79" x14ac:dyDescent="0.2">
      <c r="B246" s="1"/>
      <c r="C246" s="1"/>
      <c r="D246" s="1"/>
      <c r="E246" s="1"/>
      <c r="F246" s="1"/>
      <c r="G246" s="29"/>
      <c r="H246" s="29"/>
      <c r="I246" s="29"/>
      <c r="J246" s="1"/>
      <c r="K246" s="1"/>
      <c r="L246" s="1"/>
      <c r="M246" s="43"/>
      <c r="N246" s="43"/>
      <c r="P246" s="29"/>
      <c r="Q246" s="29"/>
      <c r="S246" s="29"/>
      <c r="T246" s="29"/>
      <c r="U246" s="1"/>
      <c r="V246" s="1"/>
      <c r="Z246" s="9"/>
      <c r="AA246" s="9"/>
      <c r="AB246" s="9"/>
      <c r="AC246" s="9"/>
      <c r="AD246" s="9"/>
      <c r="AE246" s="99"/>
      <c r="AF246" s="9"/>
      <c r="AG246" s="9"/>
      <c r="AH246" s="9"/>
      <c r="AI246" s="99"/>
      <c r="AJ246" s="84"/>
      <c r="AK246" s="9"/>
      <c r="AL246" s="9"/>
      <c r="AM246" s="99"/>
      <c r="AP246" s="9"/>
      <c r="AQ246" s="9"/>
      <c r="AR246" s="55"/>
      <c r="AU246" s="9"/>
      <c r="AV246" s="99"/>
      <c r="AY246" s="9"/>
      <c r="AZ246" s="9"/>
      <c r="BD246" s="9"/>
      <c r="BH246" s="9"/>
      <c r="BI246" s="9"/>
      <c r="BM246" s="9"/>
      <c r="BN246" s="9"/>
      <c r="BR246" s="9"/>
      <c r="BV246" s="9"/>
      <c r="BW246" s="9"/>
      <c r="CA246" s="9"/>
    </row>
    <row r="247" spans="1:79" s="7" customFormat="1" x14ac:dyDescent="0.2">
      <c r="A247" s="247"/>
      <c r="B247" s="1"/>
      <c r="C247" s="1"/>
      <c r="D247" s="1"/>
      <c r="E247" s="1"/>
      <c r="F247" s="1"/>
      <c r="G247" s="29"/>
      <c r="H247" s="29"/>
      <c r="I247" s="29"/>
      <c r="J247" s="1"/>
      <c r="K247" s="1"/>
      <c r="L247" s="1"/>
      <c r="M247" s="44"/>
      <c r="N247" s="44"/>
      <c r="O247" s="234"/>
      <c r="P247" s="29"/>
      <c r="Q247" s="29"/>
      <c r="R247"/>
      <c r="S247" s="39"/>
      <c r="T247" s="39"/>
      <c r="U247" s="5"/>
      <c r="V247" s="5"/>
      <c r="W247"/>
      <c r="X247"/>
      <c r="Y247"/>
      <c r="Z247" s="9"/>
      <c r="AA247" s="9"/>
      <c r="AB247" s="9"/>
      <c r="AC247" s="9"/>
      <c r="AD247" s="9"/>
      <c r="AE247" s="99"/>
      <c r="AF247" s="9"/>
      <c r="AG247" s="9"/>
      <c r="AH247" s="9"/>
      <c r="AI247" s="99"/>
      <c r="AJ247" s="84"/>
      <c r="AK247" s="9"/>
      <c r="AL247" s="9"/>
      <c r="AM247" s="99"/>
      <c r="AO247" s="58"/>
      <c r="AP247" s="9"/>
      <c r="AQ247" s="9"/>
      <c r="AR247" s="55"/>
      <c r="AS247" s="58"/>
      <c r="AT247" s="58"/>
      <c r="AU247" s="9"/>
      <c r="AV247" s="99"/>
      <c r="AY247" s="9"/>
      <c r="AZ247" s="9"/>
      <c r="BD247" s="9"/>
      <c r="BH247" s="9"/>
      <c r="BI247" s="9"/>
      <c r="BM247" s="9"/>
      <c r="BN247" s="9"/>
      <c r="BR247" s="9"/>
      <c r="BV247" s="9"/>
      <c r="BW247" s="9"/>
      <c r="CA247" s="9"/>
    </row>
    <row r="248" spans="1:79" x14ac:dyDescent="0.2">
      <c r="B248" s="1"/>
      <c r="C248" s="1"/>
      <c r="D248" s="1"/>
      <c r="E248" s="1"/>
      <c r="F248" s="1"/>
      <c r="G248" s="29"/>
      <c r="H248" s="29"/>
      <c r="I248" s="29"/>
      <c r="J248" s="1"/>
      <c r="K248" s="1"/>
      <c r="L248" s="1"/>
      <c r="M248" s="44"/>
      <c r="N248" s="44"/>
      <c r="P248" s="29"/>
      <c r="Q248" s="29"/>
      <c r="R248" s="1"/>
      <c r="S248" s="29"/>
      <c r="T248" s="29"/>
      <c r="U248" s="1"/>
      <c r="V248" s="1"/>
    </row>
    <row r="249" spans="1:79" x14ac:dyDescent="0.2">
      <c r="B249" s="1"/>
      <c r="C249" s="1"/>
      <c r="D249" s="6"/>
      <c r="E249" s="1"/>
      <c r="F249" s="1"/>
      <c r="G249" s="29"/>
      <c r="H249" s="29"/>
      <c r="I249" s="29"/>
      <c r="J249" s="1"/>
      <c r="K249" s="1"/>
      <c r="L249" s="1"/>
      <c r="M249" s="44"/>
      <c r="N249" s="44"/>
      <c r="P249" s="29"/>
      <c r="Q249" s="29"/>
      <c r="R249" s="1"/>
      <c r="S249" s="29"/>
      <c r="T249" s="29"/>
      <c r="U249" s="1"/>
      <c r="V249" s="1"/>
    </row>
    <row r="250" spans="1:79" x14ac:dyDescent="0.2">
      <c r="B250" s="6"/>
      <c r="C250" s="6"/>
      <c r="D250" s="1"/>
      <c r="E250" s="6"/>
      <c r="F250" s="6"/>
      <c r="G250" s="33"/>
      <c r="H250" s="33"/>
      <c r="I250" s="33"/>
      <c r="J250" s="6"/>
      <c r="K250" s="6"/>
      <c r="L250" s="6"/>
      <c r="M250" s="45"/>
      <c r="N250" s="45"/>
      <c r="P250" s="33"/>
      <c r="Q250" s="33"/>
      <c r="R250" s="1"/>
      <c r="S250" s="33"/>
      <c r="T250" s="33"/>
      <c r="U250" s="6"/>
      <c r="V250" s="6"/>
      <c r="W250" s="7"/>
      <c r="X250" s="7"/>
      <c r="Y250" s="7"/>
    </row>
    <row r="251" spans="1:79" x14ac:dyDescent="0.2">
      <c r="B251" s="1"/>
      <c r="C251" s="1"/>
      <c r="D251" s="1"/>
      <c r="E251" s="1"/>
      <c r="F251" s="1"/>
      <c r="G251" s="29"/>
      <c r="H251" s="29"/>
      <c r="I251" s="29"/>
      <c r="J251" s="1"/>
      <c r="K251" s="2"/>
      <c r="L251" s="1"/>
      <c r="M251" s="44"/>
      <c r="N251" s="44"/>
      <c r="P251" s="29"/>
      <c r="Q251" s="29"/>
      <c r="R251" s="1"/>
      <c r="S251" s="29"/>
      <c r="T251" s="29"/>
      <c r="U251" s="1"/>
      <c r="V251" s="1"/>
    </row>
    <row r="252" spans="1:79" x14ac:dyDescent="0.2">
      <c r="A252" s="251"/>
      <c r="B252" s="1"/>
      <c r="C252" s="1"/>
      <c r="D252" s="1"/>
      <c r="E252" s="1"/>
      <c r="F252" s="1"/>
      <c r="G252" s="29"/>
      <c r="H252" s="29"/>
      <c r="I252" s="29"/>
      <c r="J252" s="1"/>
      <c r="K252" s="1"/>
      <c r="L252" s="1"/>
      <c r="M252" s="44"/>
      <c r="N252" s="44"/>
      <c r="P252" s="29"/>
      <c r="Q252" s="29"/>
      <c r="R252" s="6"/>
      <c r="S252" s="29"/>
      <c r="T252" s="29"/>
      <c r="U252" s="1"/>
      <c r="V252" s="1"/>
    </row>
    <row r="253" spans="1:79" x14ac:dyDescent="0.2">
      <c r="B253" s="1"/>
      <c r="C253" s="1"/>
      <c r="D253" s="1"/>
      <c r="E253" s="1"/>
      <c r="F253" s="1"/>
      <c r="G253" s="29"/>
      <c r="H253" s="29"/>
      <c r="I253" s="29"/>
      <c r="J253" s="1"/>
      <c r="K253" s="1"/>
      <c r="L253" s="1"/>
      <c r="M253" s="44"/>
      <c r="N253" s="44"/>
      <c r="P253" s="29"/>
      <c r="Q253" s="29"/>
      <c r="R253" s="1"/>
      <c r="S253" s="39"/>
      <c r="T253" s="39"/>
      <c r="U253" s="5"/>
      <c r="V253" s="5"/>
    </row>
    <row r="254" spans="1:79" s="9" customFormat="1" x14ac:dyDescent="0.2">
      <c r="A254" s="247"/>
      <c r="B254" s="1"/>
      <c r="C254" s="1"/>
      <c r="D254" s="1"/>
      <c r="E254" s="1"/>
      <c r="F254" s="1"/>
      <c r="G254" s="29"/>
      <c r="H254" s="29"/>
      <c r="I254" s="29"/>
      <c r="J254" s="1"/>
      <c r="K254" s="1"/>
      <c r="L254" s="1"/>
      <c r="M254" s="44"/>
      <c r="N254" s="44"/>
      <c r="O254" s="234"/>
      <c r="P254" s="29"/>
      <c r="Q254" s="29"/>
      <c r="R254" s="1"/>
      <c r="S254" s="29"/>
      <c r="T254" s="29"/>
      <c r="U254" s="1"/>
      <c r="V254" s="1"/>
      <c r="W254"/>
      <c r="X254"/>
      <c r="Y254"/>
      <c r="AE254" s="99"/>
      <c r="AI254" s="99"/>
      <c r="AJ254" s="84"/>
      <c r="AM254" s="99"/>
      <c r="AO254" s="55"/>
      <c r="AR254" s="55"/>
      <c r="AS254" s="55"/>
      <c r="AT254" s="55"/>
      <c r="AV254" s="99"/>
    </row>
    <row r="255" spans="1:79" x14ac:dyDescent="0.2">
      <c r="B255" s="1"/>
      <c r="C255" s="1"/>
      <c r="D255" s="1"/>
      <c r="E255" s="1"/>
      <c r="F255" s="1"/>
      <c r="G255" s="29"/>
      <c r="H255" s="29"/>
      <c r="I255" s="29"/>
      <c r="J255" s="1"/>
      <c r="K255" s="1"/>
      <c r="L255" s="1"/>
      <c r="M255" s="44"/>
      <c r="N255" s="44"/>
      <c r="P255" s="29"/>
      <c r="Q255" s="29"/>
      <c r="R255" s="1"/>
      <c r="S255" s="29"/>
      <c r="T255" s="29"/>
      <c r="U255" s="1"/>
      <c r="V255" s="1"/>
    </row>
    <row r="256" spans="1:79" x14ac:dyDescent="0.2">
      <c r="B256" s="1"/>
      <c r="C256" s="1"/>
      <c r="D256" s="1"/>
      <c r="E256" s="1"/>
      <c r="F256" s="1"/>
      <c r="G256" s="29"/>
      <c r="H256" s="29"/>
      <c r="I256" s="29"/>
      <c r="J256" s="1"/>
      <c r="K256" s="1"/>
      <c r="L256" s="1"/>
      <c r="M256" s="44"/>
      <c r="N256" s="44"/>
      <c r="P256" s="29"/>
      <c r="Q256" s="29"/>
      <c r="R256" s="1"/>
      <c r="S256" s="29"/>
      <c r="T256" s="29"/>
      <c r="U256" s="1"/>
      <c r="V256" s="1"/>
    </row>
    <row r="257" spans="1:79" x14ac:dyDescent="0.2">
      <c r="B257" s="1"/>
      <c r="C257" s="1"/>
      <c r="D257" s="1"/>
      <c r="E257" s="1"/>
      <c r="F257" s="1"/>
      <c r="G257" s="29"/>
      <c r="H257" s="29"/>
      <c r="I257" s="29"/>
      <c r="J257" s="1"/>
      <c r="K257" s="1"/>
      <c r="L257" s="1"/>
      <c r="M257" s="44"/>
      <c r="N257" s="44"/>
      <c r="P257" s="29"/>
      <c r="Q257" s="29"/>
      <c r="R257" s="1"/>
      <c r="S257" s="29"/>
      <c r="T257" s="29"/>
      <c r="U257" s="1"/>
      <c r="V257" s="1"/>
    </row>
    <row r="258" spans="1:79" x14ac:dyDescent="0.2">
      <c r="B258" s="1"/>
      <c r="C258" s="1"/>
      <c r="D258" s="1"/>
      <c r="E258" s="1"/>
      <c r="F258" s="1"/>
      <c r="G258" s="29"/>
      <c r="H258" s="29"/>
      <c r="I258" s="29"/>
      <c r="J258" s="1"/>
      <c r="K258" s="1"/>
      <c r="L258" s="1"/>
      <c r="M258" s="44"/>
      <c r="N258" s="44"/>
      <c r="P258" s="29"/>
      <c r="Q258" s="29"/>
      <c r="R258" s="1"/>
      <c r="S258" s="29"/>
      <c r="T258" s="29"/>
      <c r="U258" s="1"/>
      <c r="V258" s="1"/>
    </row>
    <row r="259" spans="1:79" x14ac:dyDescent="0.2">
      <c r="B259" s="1"/>
      <c r="C259" s="1"/>
      <c r="D259" s="1"/>
      <c r="E259" s="1"/>
      <c r="F259" s="1"/>
      <c r="G259" s="29"/>
      <c r="H259" s="29"/>
      <c r="I259" s="29"/>
      <c r="J259" s="1"/>
      <c r="K259" s="1"/>
      <c r="L259" s="1"/>
      <c r="M259" s="44"/>
      <c r="N259" s="44"/>
      <c r="P259" s="29"/>
      <c r="Q259" s="29"/>
      <c r="R259" s="1"/>
      <c r="S259" s="29"/>
      <c r="T259" s="29"/>
      <c r="U259" s="1"/>
      <c r="V259" s="1"/>
    </row>
    <row r="260" spans="1:79" x14ac:dyDescent="0.2">
      <c r="B260" s="1"/>
      <c r="C260" s="1"/>
      <c r="D260" s="7"/>
      <c r="E260" s="1"/>
      <c r="F260" s="1"/>
      <c r="G260" s="29"/>
      <c r="H260" s="29"/>
      <c r="I260" s="29"/>
      <c r="J260" s="1"/>
      <c r="K260" s="1"/>
      <c r="L260" s="1"/>
      <c r="M260" s="44"/>
      <c r="N260" s="44"/>
      <c r="P260" s="29"/>
      <c r="Q260" s="29"/>
      <c r="R260" s="1"/>
      <c r="S260" s="29"/>
      <c r="T260" s="29"/>
      <c r="U260" s="1"/>
      <c r="V260" s="1"/>
    </row>
    <row r="261" spans="1:79" x14ac:dyDescent="0.2">
      <c r="B261" s="7"/>
      <c r="C261" s="7"/>
      <c r="D261" s="1"/>
      <c r="E261" s="7"/>
      <c r="F261" s="7"/>
      <c r="G261" s="35"/>
      <c r="H261" s="35"/>
      <c r="I261" s="35"/>
      <c r="J261" s="7"/>
      <c r="K261" s="7"/>
      <c r="L261" s="7"/>
      <c r="M261" s="47"/>
      <c r="N261" s="47"/>
      <c r="P261" s="35"/>
      <c r="Q261" s="35"/>
      <c r="R261" s="1"/>
      <c r="S261" s="35"/>
      <c r="T261" s="35"/>
      <c r="U261" s="7"/>
      <c r="V261" s="7"/>
      <c r="W261" s="7"/>
      <c r="X261" s="7"/>
      <c r="Y261" s="7"/>
    </row>
    <row r="262" spans="1:79" s="9" customFormat="1" x14ac:dyDescent="0.2">
      <c r="A262" s="247"/>
      <c r="B262" s="1"/>
      <c r="C262" s="1"/>
      <c r="D262" s="1"/>
      <c r="E262" s="1"/>
      <c r="F262" s="1"/>
      <c r="G262" s="29"/>
      <c r="H262" s="29"/>
      <c r="I262" s="29"/>
      <c r="J262" s="1"/>
      <c r="K262" s="1"/>
      <c r="L262" s="1"/>
      <c r="M262" s="44"/>
      <c r="N262" s="44"/>
      <c r="O262" s="234"/>
      <c r="P262" s="29"/>
      <c r="Q262" s="29"/>
      <c r="R262" s="1"/>
      <c r="S262" s="39"/>
      <c r="T262" s="39"/>
      <c r="U262" s="5"/>
      <c r="V262" s="5"/>
      <c r="W262"/>
      <c r="X262"/>
      <c r="Y262"/>
      <c r="AE262" s="99"/>
      <c r="AI262" s="99"/>
      <c r="AJ262" s="84"/>
      <c r="AM262" s="99"/>
      <c r="AO262" s="55"/>
      <c r="AR262" s="55"/>
      <c r="AS262" s="55"/>
      <c r="AT262" s="55"/>
      <c r="AV262" s="99"/>
    </row>
    <row r="263" spans="1:79" s="7" customFormat="1" x14ac:dyDescent="0.2">
      <c r="A263" s="251"/>
      <c r="B263" s="1"/>
      <c r="C263" s="1"/>
      <c r="D263" s="1"/>
      <c r="E263" s="1"/>
      <c r="F263" s="1"/>
      <c r="G263" s="29"/>
      <c r="H263" s="29"/>
      <c r="I263" s="29"/>
      <c r="J263" s="1"/>
      <c r="K263" s="1"/>
      <c r="L263" s="1"/>
      <c r="M263" s="44"/>
      <c r="N263" s="44"/>
      <c r="O263" s="234"/>
      <c r="P263" s="29"/>
      <c r="Q263" s="29"/>
      <c r="S263" s="29"/>
      <c r="T263" s="29"/>
      <c r="U263" s="1"/>
      <c r="V263" s="1"/>
      <c r="W263"/>
      <c r="X263"/>
      <c r="Y263"/>
      <c r="Z263" s="9"/>
      <c r="AA263" s="9"/>
      <c r="AB263" s="9"/>
      <c r="AC263" s="9"/>
      <c r="AD263" s="9"/>
      <c r="AE263" s="99"/>
      <c r="AF263" s="9"/>
      <c r="AG263" s="9"/>
      <c r="AH263" s="9"/>
      <c r="AI263" s="99"/>
      <c r="AJ263" s="84"/>
      <c r="AK263" s="9"/>
      <c r="AL263" s="9"/>
      <c r="AM263" s="99"/>
      <c r="AO263" s="58"/>
      <c r="AP263" s="9"/>
      <c r="AQ263" s="9"/>
      <c r="AR263" s="55"/>
      <c r="AS263" s="58"/>
      <c r="AT263" s="58"/>
      <c r="AU263" s="9"/>
      <c r="AV263" s="99"/>
      <c r="AY263" s="9"/>
      <c r="AZ263" s="9"/>
      <c r="BD263" s="9"/>
      <c r="BH263" s="9"/>
      <c r="BI263" s="9"/>
      <c r="BM263" s="9"/>
      <c r="BN263" s="9"/>
      <c r="BR263" s="9"/>
      <c r="BV263" s="9"/>
      <c r="BW263" s="9"/>
      <c r="CA263" s="9"/>
    </row>
    <row r="264" spans="1:79" x14ac:dyDescent="0.2">
      <c r="B264" s="1"/>
      <c r="C264" s="1"/>
      <c r="D264" s="1"/>
      <c r="E264" s="1"/>
      <c r="F264" s="1"/>
      <c r="G264" s="29"/>
      <c r="H264" s="29"/>
      <c r="I264" s="29"/>
      <c r="J264" s="1"/>
      <c r="K264" s="1"/>
      <c r="L264" s="1"/>
      <c r="M264" s="44"/>
      <c r="N264" s="44"/>
      <c r="P264" s="29"/>
      <c r="Q264" s="29"/>
      <c r="R264" s="1"/>
      <c r="S264" s="29"/>
      <c r="T264" s="29"/>
      <c r="U264" s="1"/>
      <c r="V264" s="1"/>
    </row>
    <row r="265" spans="1:79" x14ac:dyDescent="0.2">
      <c r="B265" s="1"/>
      <c r="C265" s="1"/>
      <c r="D265" s="1"/>
      <c r="E265" s="1"/>
      <c r="F265" s="1"/>
      <c r="G265" s="29"/>
      <c r="H265" s="29"/>
      <c r="I265" s="29"/>
      <c r="J265" s="1"/>
      <c r="K265" s="1"/>
      <c r="L265" s="1"/>
      <c r="M265" s="44"/>
      <c r="N265" s="44"/>
      <c r="P265" s="29"/>
      <c r="Q265" s="29"/>
      <c r="R265" s="1"/>
      <c r="S265" s="29"/>
      <c r="T265" s="29"/>
      <c r="U265" s="1"/>
      <c r="V265" s="1"/>
    </row>
    <row r="266" spans="1:79" x14ac:dyDescent="0.2">
      <c r="B266" s="1"/>
      <c r="C266" s="1"/>
      <c r="D266" s="1"/>
      <c r="E266" s="1"/>
      <c r="F266" s="1"/>
      <c r="G266" s="29"/>
      <c r="H266" s="29"/>
      <c r="I266" s="29"/>
      <c r="J266" s="1"/>
      <c r="K266" s="1"/>
      <c r="L266" s="1"/>
      <c r="M266" s="44"/>
      <c r="N266" s="44"/>
      <c r="P266" s="29"/>
      <c r="Q266" s="29"/>
      <c r="R266" s="1"/>
      <c r="S266" s="29"/>
      <c r="T266" s="29"/>
      <c r="U266" s="1"/>
      <c r="V266" s="1"/>
    </row>
    <row r="267" spans="1:79" x14ac:dyDescent="0.2">
      <c r="B267" s="1"/>
      <c r="C267" s="1"/>
      <c r="D267" s="1"/>
      <c r="E267" s="1"/>
      <c r="F267" s="1"/>
      <c r="G267" s="29"/>
      <c r="H267" s="29"/>
      <c r="I267" s="29"/>
      <c r="J267" s="1"/>
      <c r="K267" s="1"/>
      <c r="L267" s="1"/>
      <c r="M267" s="44"/>
      <c r="N267" s="44"/>
      <c r="P267" s="29"/>
      <c r="Q267" s="29"/>
      <c r="R267" s="1"/>
      <c r="S267" s="29"/>
      <c r="T267" s="29"/>
      <c r="U267" s="1"/>
      <c r="V267" s="1"/>
    </row>
    <row r="268" spans="1:79" x14ac:dyDescent="0.2">
      <c r="B268" s="1"/>
      <c r="C268" s="1"/>
      <c r="D268" s="7"/>
      <c r="E268" s="1"/>
      <c r="F268" s="1"/>
      <c r="G268" s="29"/>
      <c r="H268" s="29"/>
      <c r="I268" s="29"/>
      <c r="J268" s="1"/>
      <c r="K268" s="1"/>
      <c r="L268" s="1"/>
      <c r="M268" s="44"/>
      <c r="N268" s="44"/>
      <c r="P268" s="29"/>
      <c r="Q268" s="29"/>
      <c r="R268" s="1"/>
      <c r="S268" s="29"/>
      <c r="T268" s="29"/>
      <c r="U268" s="1"/>
      <c r="V268" s="1"/>
    </row>
    <row r="269" spans="1:79" x14ac:dyDescent="0.2">
      <c r="B269" s="7"/>
      <c r="C269" s="7"/>
      <c r="D269" s="1"/>
      <c r="E269" s="7"/>
      <c r="F269" s="7"/>
      <c r="G269" s="35"/>
      <c r="H269" s="35"/>
      <c r="I269" s="35"/>
      <c r="J269" s="7"/>
      <c r="K269" s="7"/>
      <c r="L269" s="7"/>
      <c r="M269" s="47"/>
      <c r="N269" s="47"/>
      <c r="P269" s="35"/>
      <c r="Q269" s="35"/>
      <c r="R269" s="1"/>
      <c r="S269" s="35"/>
      <c r="T269" s="35"/>
      <c r="U269" s="7"/>
      <c r="V269" s="7"/>
      <c r="W269" s="7"/>
      <c r="X269" s="7"/>
      <c r="Y269" s="7"/>
    </row>
    <row r="270" spans="1:79" x14ac:dyDescent="0.2">
      <c r="B270" s="1"/>
      <c r="C270" s="1"/>
      <c r="D270" s="1"/>
      <c r="E270" s="1"/>
      <c r="F270" s="1"/>
      <c r="G270" s="29"/>
      <c r="H270" s="29"/>
      <c r="I270" s="29"/>
      <c r="J270" s="1"/>
      <c r="K270" s="1"/>
      <c r="L270" s="1"/>
      <c r="M270" s="43"/>
      <c r="N270" s="43"/>
      <c r="P270" s="29"/>
      <c r="Q270" s="29"/>
      <c r="R270" s="1"/>
      <c r="S270" s="29"/>
      <c r="T270" s="29"/>
      <c r="U270" s="1"/>
      <c r="V270" s="1"/>
    </row>
    <row r="271" spans="1:79" x14ac:dyDescent="0.2">
      <c r="A271" s="251"/>
      <c r="B271" s="1"/>
      <c r="C271" s="1"/>
      <c r="D271" s="1"/>
      <c r="E271" s="1"/>
      <c r="F271" s="1"/>
      <c r="G271" s="29"/>
      <c r="H271" s="29"/>
      <c r="I271" s="29"/>
      <c r="J271" s="1"/>
      <c r="K271" s="1"/>
      <c r="L271" s="1"/>
      <c r="M271" s="44"/>
      <c r="N271" s="44"/>
      <c r="P271" s="29"/>
      <c r="Q271" s="29"/>
      <c r="R271" s="7"/>
      <c r="S271" s="39"/>
      <c r="T271" s="39"/>
      <c r="U271" s="5"/>
      <c r="V271" s="5"/>
    </row>
    <row r="272" spans="1:79" x14ac:dyDescent="0.2">
      <c r="B272" s="1"/>
      <c r="C272" s="1"/>
      <c r="D272" s="1"/>
      <c r="E272" s="1"/>
      <c r="F272" s="1"/>
      <c r="G272" s="29"/>
      <c r="H272" s="29"/>
      <c r="I272" s="29"/>
      <c r="J272" s="1"/>
      <c r="K272" s="1"/>
      <c r="L272" s="1"/>
      <c r="M272" s="44"/>
      <c r="N272" s="44"/>
      <c r="P272" s="29"/>
      <c r="Q272" s="29"/>
      <c r="R272" s="1"/>
      <c r="S272" s="29"/>
      <c r="T272" s="29"/>
      <c r="U272" s="1"/>
      <c r="V272" s="1"/>
    </row>
    <row r="273" spans="1:79" s="7" customFormat="1" x14ac:dyDescent="0.2">
      <c r="A273" s="247"/>
      <c r="B273" s="1"/>
      <c r="C273" s="1"/>
      <c r="D273"/>
      <c r="E273" s="1"/>
      <c r="F273" s="1"/>
      <c r="G273" s="29"/>
      <c r="H273" s="29"/>
      <c r="I273" s="29"/>
      <c r="J273" s="1"/>
      <c r="K273" s="1"/>
      <c r="L273" s="1"/>
      <c r="M273" s="44"/>
      <c r="N273" s="44"/>
      <c r="O273" s="234"/>
      <c r="P273" s="29"/>
      <c r="Q273" s="29"/>
      <c r="R273" s="1"/>
      <c r="S273" s="29"/>
      <c r="T273" s="29"/>
      <c r="U273" s="1"/>
      <c r="V273" s="1"/>
      <c r="W273"/>
      <c r="X273"/>
      <c r="Y273"/>
      <c r="Z273" s="9"/>
      <c r="AA273" s="9"/>
      <c r="AB273" s="9"/>
      <c r="AC273" s="9"/>
      <c r="AD273" s="9"/>
      <c r="AE273" s="99"/>
      <c r="AF273" s="9"/>
      <c r="AG273" s="9"/>
      <c r="AH273" s="9"/>
      <c r="AI273" s="99"/>
      <c r="AJ273" s="84"/>
      <c r="AK273" s="9"/>
      <c r="AL273" s="9"/>
      <c r="AM273" s="99"/>
      <c r="AO273" s="58"/>
      <c r="AP273" s="9"/>
      <c r="AQ273" s="9"/>
      <c r="AR273" s="55"/>
      <c r="AS273" s="58"/>
      <c r="AT273" s="58"/>
      <c r="AU273" s="9"/>
      <c r="AV273" s="99"/>
      <c r="AY273" s="9"/>
      <c r="AZ273" s="9"/>
      <c r="BD273" s="9"/>
      <c r="BH273" s="9"/>
      <c r="BI273" s="9"/>
      <c r="BM273" s="9"/>
      <c r="BN273" s="9"/>
      <c r="BR273" s="9"/>
      <c r="BV273" s="9"/>
      <c r="BW273" s="9"/>
      <c r="CA273" s="9"/>
    </row>
    <row r="274" spans="1:79" s="7" customFormat="1" x14ac:dyDescent="0.2">
      <c r="A274" s="247"/>
      <c r="B274"/>
      <c r="C274"/>
      <c r="D274"/>
      <c r="E274"/>
      <c r="F274"/>
      <c r="G274" s="37"/>
      <c r="H274" s="37"/>
      <c r="I274" s="37"/>
      <c r="J274"/>
      <c r="K274"/>
      <c r="L274"/>
      <c r="M274" s="46"/>
      <c r="N274" s="46"/>
      <c r="O274" s="234"/>
      <c r="P274" s="37"/>
      <c r="Q274" s="37"/>
      <c r="R274" s="1"/>
      <c r="S274" s="37"/>
      <c r="T274" s="37"/>
      <c r="U274"/>
      <c r="V274"/>
      <c r="W274"/>
      <c r="X274"/>
      <c r="Y274"/>
      <c r="Z274" s="9"/>
      <c r="AA274" s="9"/>
      <c r="AB274" s="9"/>
      <c r="AC274" s="9"/>
      <c r="AD274" s="9"/>
      <c r="AE274" s="99"/>
      <c r="AF274" s="9"/>
      <c r="AG274" s="9"/>
      <c r="AH274" s="9"/>
      <c r="AI274" s="99"/>
      <c r="AJ274" s="84"/>
      <c r="AK274" s="9"/>
      <c r="AL274" s="9"/>
      <c r="AM274" s="99"/>
      <c r="AO274" s="58"/>
      <c r="AP274" s="9"/>
      <c r="AQ274" s="9"/>
      <c r="AR274" s="55"/>
      <c r="AS274" s="58"/>
      <c r="AT274" s="58"/>
      <c r="AU274" s="9"/>
      <c r="AV274" s="99"/>
      <c r="AY274" s="9"/>
      <c r="AZ274" s="9"/>
      <c r="BD274" s="9"/>
      <c r="BH274" s="9"/>
      <c r="BI274" s="9"/>
      <c r="BM274" s="9"/>
      <c r="BN274" s="9"/>
      <c r="BR274" s="9"/>
      <c r="BV274" s="9"/>
      <c r="BW274" s="9"/>
      <c r="CA274" s="9"/>
    </row>
    <row r="275" spans="1:79" s="9" customFormat="1" x14ac:dyDescent="0.2">
      <c r="A275" s="247"/>
      <c r="B275"/>
      <c r="C275"/>
      <c r="D275"/>
      <c r="E275"/>
      <c r="F275"/>
      <c r="G275" s="37"/>
      <c r="H275" s="37"/>
      <c r="I275" s="37"/>
      <c r="J275"/>
      <c r="K275"/>
      <c r="L275"/>
      <c r="M275" s="46"/>
      <c r="N275" s="46"/>
      <c r="O275" s="234"/>
      <c r="P275" s="37"/>
      <c r="Q275" s="37"/>
      <c r="R275" s="1"/>
      <c r="S275" s="37"/>
      <c r="T275" s="37"/>
      <c r="U275"/>
      <c r="V275"/>
      <c r="W275"/>
      <c r="X275"/>
      <c r="Y275"/>
      <c r="AE275" s="99"/>
      <c r="AI275" s="99"/>
      <c r="AJ275" s="84"/>
      <c r="AM275" s="99"/>
      <c r="AO275" s="55"/>
      <c r="AR275" s="55"/>
      <c r="AS275" s="55"/>
      <c r="AT275" s="55"/>
      <c r="AV275" s="99"/>
    </row>
    <row r="276" spans="1:79" s="9" customFormat="1" x14ac:dyDescent="0.2">
      <c r="A276" s="247"/>
      <c r="B276"/>
      <c r="C276"/>
      <c r="D276"/>
      <c r="E276"/>
      <c r="F276"/>
      <c r="G276" s="37"/>
      <c r="H276" s="37"/>
      <c r="I276" s="37"/>
      <c r="J276"/>
      <c r="K276"/>
      <c r="L276"/>
      <c r="M276" s="46"/>
      <c r="N276" s="46"/>
      <c r="O276" s="234"/>
      <c r="P276" s="37"/>
      <c r="Q276" s="37"/>
      <c r="R276"/>
      <c r="S276" s="37"/>
      <c r="T276" s="37"/>
      <c r="U276"/>
      <c r="V276"/>
      <c r="W276"/>
      <c r="X276"/>
      <c r="Y276"/>
      <c r="AE276" s="99"/>
      <c r="AI276" s="99"/>
      <c r="AJ276" s="84"/>
      <c r="AM276" s="99"/>
      <c r="AO276" s="55"/>
      <c r="AR276" s="55"/>
      <c r="AS276" s="55"/>
      <c r="AT276" s="55"/>
      <c r="AV276" s="99"/>
    </row>
    <row r="277" spans="1:79" s="9" customFormat="1" x14ac:dyDescent="0.2">
      <c r="A277" s="247"/>
      <c r="B277"/>
      <c r="C277"/>
      <c r="D277"/>
      <c r="E277"/>
      <c r="F277"/>
      <c r="G277" s="37"/>
      <c r="H277" s="37"/>
      <c r="I277" s="37"/>
      <c r="J277"/>
      <c r="K277"/>
      <c r="L277"/>
      <c r="M277" s="46"/>
      <c r="N277" s="46"/>
      <c r="O277" s="234"/>
      <c r="P277" s="37"/>
      <c r="Q277" s="37"/>
      <c r="R277"/>
      <c r="S277" s="37"/>
      <c r="T277" s="37"/>
      <c r="U277"/>
      <c r="V277"/>
      <c r="W277"/>
      <c r="X277"/>
      <c r="Y277"/>
      <c r="AE277" s="99"/>
      <c r="AI277" s="99"/>
      <c r="AJ277" s="84"/>
      <c r="AM277" s="99"/>
      <c r="AO277" s="55"/>
      <c r="AR277" s="55"/>
      <c r="AS277" s="55"/>
      <c r="AT277" s="55"/>
      <c r="AV277" s="99"/>
    </row>
    <row r="278" spans="1:79" s="9" customFormat="1" x14ac:dyDescent="0.2">
      <c r="A278" s="247"/>
      <c r="B278"/>
      <c r="C278"/>
      <c r="D278"/>
      <c r="E278"/>
      <c r="F278"/>
      <c r="G278" s="37"/>
      <c r="H278" s="37"/>
      <c r="I278" s="37"/>
      <c r="J278"/>
      <c r="K278"/>
      <c r="L278"/>
      <c r="M278" s="46"/>
      <c r="N278" s="46"/>
      <c r="O278" s="234"/>
      <c r="P278" s="37"/>
      <c r="Q278" s="37"/>
      <c r="R278"/>
      <c r="S278" s="37"/>
      <c r="T278" s="37"/>
      <c r="U278"/>
      <c r="V278"/>
      <c r="W278"/>
      <c r="X278"/>
      <c r="Y278"/>
      <c r="AE278" s="99"/>
      <c r="AI278" s="99"/>
      <c r="AJ278" s="84"/>
      <c r="AM278" s="99"/>
      <c r="AO278" s="55"/>
      <c r="AR278" s="55"/>
      <c r="AS278" s="55"/>
      <c r="AT278" s="55"/>
      <c r="AV278" s="99"/>
    </row>
    <row r="279" spans="1:79" s="9" customFormat="1" x14ac:dyDescent="0.2">
      <c r="A279" s="247"/>
      <c r="B279"/>
      <c r="C279"/>
      <c r="D279"/>
      <c r="E279"/>
      <c r="F279"/>
      <c r="G279" s="37"/>
      <c r="H279" s="37"/>
      <c r="I279" s="37"/>
      <c r="J279"/>
      <c r="K279"/>
      <c r="L279"/>
      <c r="M279" s="46"/>
      <c r="N279" s="46"/>
      <c r="O279" s="234"/>
      <c r="P279" s="37"/>
      <c r="Q279" s="37"/>
      <c r="R279"/>
      <c r="S279" s="37"/>
      <c r="T279" s="37"/>
      <c r="U279"/>
      <c r="V279"/>
      <c r="W279"/>
      <c r="X279"/>
      <c r="Y279"/>
      <c r="AE279" s="99"/>
      <c r="AI279" s="99"/>
      <c r="AJ279" s="84"/>
      <c r="AM279" s="99"/>
      <c r="AO279" s="55"/>
      <c r="AR279" s="55"/>
      <c r="AS279" s="55"/>
      <c r="AT279" s="55"/>
      <c r="AV279" s="99"/>
    </row>
    <row r="280" spans="1:79" x14ac:dyDescent="0.2">
      <c r="M280" s="44"/>
      <c r="N280" s="44"/>
      <c r="S280" s="29"/>
      <c r="T280" s="29"/>
      <c r="U280" s="1"/>
      <c r="V280" s="1"/>
      <c r="Z280" s="9"/>
      <c r="AA280" s="9"/>
      <c r="AB280" s="9"/>
      <c r="AC280" s="9"/>
      <c r="AD280" s="9"/>
      <c r="AE280" s="99"/>
      <c r="AF280" s="9"/>
      <c r="AG280" s="9"/>
      <c r="AH280" s="9"/>
      <c r="AI280" s="99"/>
      <c r="AJ280" s="84"/>
      <c r="AK280" s="9"/>
      <c r="AL280" s="9"/>
      <c r="AM280" s="99"/>
      <c r="AN280" s="9"/>
      <c r="AO280" s="55"/>
      <c r="AP280" s="9"/>
      <c r="AQ280" s="9"/>
      <c r="AR280" s="55"/>
      <c r="AS280" s="55"/>
      <c r="AT280" s="55"/>
      <c r="AU280" s="9"/>
      <c r="AV280" s="99"/>
      <c r="AW280" s="9"/>
      <c r="AX280" s="9"/>
      <c r="AY280" s="9"/>
      <c r="AZ280" s="9"/>
      <c r="BD280" s="9"/>
      <c r="BH280" s="9"/>
      <c r="BI280" s="9"/>
      <c r="BM280" s="9"/>
      <c r="BN280" s="9"/>
      <c r="BR280" s="9"/>
      <c r="BV280" s="9"/>
      <c r="BW280" s="9"/>
      <c r="CA280" s="9"/>
    </row>
    <row r="282" spans="1:79" s="21" customFormat="1" x14ac:dyDescent="0.2">
      <c r="A282" s="247"/>
      <c r="B282"/>
      <c r="C282"/>
      <c r="D282"/>
      <c r="E282"/>
      <c r="F282"/>
      <c r="G282" s="37"/>
      <c r="H282" s="37"/>
      <c r="I282" s="37"/>
      <c r="J282"/>
      <c r="K282"/>
      <c r="L282"/>
      <c r="M282" s="46"/>
      <c r="N282" s="46"/>
      <c r="O282" s="234"/>
      <c r="P282" s="29"/>
      <c r="Q282" s="29"/>
      <c r="R282"/>
      <c r="S282" s="37"/>
      <c r="T282" s="37"/>
      <c r="U282"/>
      <c r="V282"/>
      <c r="W282"/>
      <c r="X282"/>
      <c r="Y282"/>
      <c r="AE282" s="107"/>
      <c r="AI282" s="107"/>
      <c r="AJ282" s="91"/>
      <c r="AM282" s="107"/>
      <c r="AO282" s="62"/>
      <c r="AR282" s="62"/>
      <c r="AS282" s="62"/>
      <c r="AT282" s="62"/>
      <c r="AV282" s="107"/>
    </row>
    <row r="283" spans="1:79" x14ac:dyDescent="0.2">
      <c r="Z283" s="1" t="s">
        <v>22</v>
      </c>
      <c r="AA283" s="1"/>
      <c r="AB283" s="1"/>
      <c r="AC283" s="1"/>
      <c r="AD283" s="1"/>
      <c r="AH283" s="1" t="s">
        <v>22</v>
      </c>
      <c r="AL283" s="1" t="s">
        <v>22</v>
      </c>
      <c r="AP283" s="1" t="s">
        <v>22</v>
      </c>
      <c r="AU283" s="1" t="s">
        <v>22</v>
      </c>
      <c r="AY283" s="1" t="s">
        <v>22</v>
      </c>
      <c r="AZ283" s="1" t="s">
        <v>22</v>
      </c>
      <c r="BD283" s="1" t="s">
        <v>22</v>
      </c>
      <c r="BH283" s="1" t="s">
        <v>22</v>
      </c>
      <c r="BI283" s="1" t="s">
        <v>22</v>
      </c>
      <c r="BM283" s="1" t="s">
        <v>22</v>
      </c>
      <c r="BN283" s="1" t="s">
        <v>22</v>
      </c>
      <c r="BR283" s="1" t="s">
        <v>22</v>
      </c>
      <c r="BV283" s="1" t="s">
        <v>22</v>
      </c>
      <c r="BW283" s="1" t="s">
        <v>22</v>
      </c>
      <c r="CA283" s="1" t="s">
        <v>22</v>
      </c>
    </row>
    <row r="284" spans="1:79" x14ac:dyDescent="0.2">
      <c r="W284" s="1"/>
      <c r="X284" s="1"/>
      <c r="Y284" s="1"/>
    </row>
    <row r="285" spans="1:79" x14ac:dyDescent="0.2">
      <c r="W285" s="1"/>
      <c r="X285" s="1"/>
      <c r="Y285" s="1"/>
    </row>
    <row r="286" spans="1:79" x14ac:dyDescent="0.2">
      <c r="W286" s="1"/>
      <c r="X286" s="1"/>
      <c r="Y286" s="1"/>
    </row>
    <row r="287" spans="1:79" x14ac:dyDescent="0.2">
      <c r="W287" s="1"/>
      <c r="X287" s="1"/>
      <c r="Y287" s="1"/>
    </row>
    <row r="288" spans="1:79" x14ac:dyDescent="0.2">
      <c r="W288" s="1"/>
      <c r="X288" s="1"/>
      <c r="Y288" s="1"/>
    </row>
    <row r="289" spans="2:25" x14ac:dyDescent="0.2">
      <c r="W289" s="1"/>
      <c r="X289" s="1"/>
      <c r="Y289" s="1"/>
    </row>
    <row r="290" spans="2:25" x14ac:dyDescent="0.2">
      <c r="W290" s="1"/>
      <c r="X290" s="1"/>
      <c r="Y290" s="1"/>
    </row>
    <row r="295" spans="2:25" x14ac:dyDescent="0.2">
      <c r="D295" s="1"/>
    </row>
    <row r="296" spans="2:25" x14ac:dyDescent="0.2">
      <c r="B296" s="1"/>
      <c r="C296" s="1"/>
      <c r="E296" s="1"/>
      <c r="F296" s="1"/>
      <c r="G296" s="29"/>
      <c r="H296" s="29"/>
      <c r="I296" s="29"/>
      <c r="J296" s="1"/>
      <c r="K296" s="1"/>
      <c r="L296" s="1"/>
      <c r="M296" s="44"/>
      <c r="N296" s="44"/>
      <c r="P296" s="29"/>
      <c r="Q296" s="29"/>
      <c r="S296" s="29"/>
      <c r="T296" s="29"/>
      <c r="U296" s="1"/>
      <c r="V296" s="1"/>
    </row>
    <row r="298" spans="2:25" x14ac:dyDescent="0.2">
      <c r="R298" s="1"/>
    </row>
    <row r="309" spans="1:79" x14ac:dyDescent="0.2">
      <c r="Z309" s="19"/>
      <c r="AA309" s="19"/>
      <c r="AB309" s="19"/>
      <c r="AC309" s="19"/>
      <c r="AD309" s="19"/>
      <c r="AE309" s="108" t="s">
        <v>30</v>
      </c>
      <c r="AF309" s="19" t="s">
        <v>24</v>
      </c>
      <c r="AG309" s="19" t="s">
        <v>31</v>
      </c>
      <c r="AH309" s="19"/>
      <c r="AL309" s="19"/>
      <c r="AP309" s="19"/>
      <c r="AU309" s="19"/>
      <c r="AY309" s="19"/>
      <c r="AZ309" s="19"/>
      <c r="BD309" s="19"/>
      <c r="BH309" s="19"/>
      <c r="BI309" s="19"/>
      <c r="BM309" s="19"/>
      <c r="BN309" s="19"/>
      <c r="BR309" s="19"/>
      <c r="BV309" s="19"/>
      <c r="BW309" s="19"/>
      <c r="CA309" s="19"/>
    </row>
    <row r="310" spans="1:79" x14ac:dyDescent="0.2">
      <c r="Z310" s="19" t="s">
        <v>9</v>
      </c>
      <c r="AA310" s="19"/>
      <c r="AB310" s="19"/>
      <c r="AC310" s="19"/>
      <c r="AD310" s="19"/>
      <c r="AE310" s="109"/>
      <c r="AF310" s="11"/>
      <c r="AG310" s="11"/>
      <c r="AH310" s="19" t="s">
        <v>9</v>
      </c>
      <c r="AL310" s="19" t="s">
        <v>9</v>
      </c>
      <c r="AP310" s="19" t="s">
        <v>9</v>
      </c>
      <c r="AU310" s="19" t="s">
        <v>9</v>
      </c>
      <c r="AY310" s="19" t="s">
        <v>9</v>
      </c>
      <c r="AZ310" s="19" t="s">
        <v>9</v>
      </c>
      <c r="BD310" s="19" t="s">
        <v>9</v>
      </c>
      <c r="BH310" s="19" t="s">
        <v>9</v>
      </c>
      <c r="BI310" s="19" t="s">
        <v>9</v>
      </c>
      <c r="BM310" s="19" t="s">
        <v>9</v>
      </c>
      <c r="BN310" s="19" t="s">
        <v>9</v>
      </c>
      <c r="BR310" s="19" t="s">
        <v>9</v>
      </c>
      <c r="BV310" s="19" t="s">
        <v>9</v>
      </c>
      <c r="BW310" s="19" t="s">
        <v>9</v>
      </c>
      <c r="CA310" s="19" t="s">
        <v>9</v>
      </c>
    </row>
    <row r="311" spans="1:79" x14ac:dyDescent="0.2">
      <c r="Z311" s="19"/>
      <c r="AA311" s="19"/>
      <c r="AB311" s="19"/>
      <c r="AC311" s="19"/>
      <c r="AD311" s="19"/>
      <c r="AE311" s="109"/>
      <c r="AF311" s="11"/>
      <c r="AG311" s="11"/>
      <c r="AH311" s="19"/>
      <c r="AL311" s="19"/>
      <c r="AP311" s="19"/>
      <c r="AU311" s="19"/>
      <c r="AY311" s="19"/>
      <c r="AZ311" s="19"/>
      <c r="BD311" s="19"/>
      <c r="BH311" s="19"/>
      <c r="BI311" s="19"/>
      <c r="BM311" s="19"/>
      <c r="BN311" s="19"/>
      <c r="BR311" s="19"/>
      <c r="BV311" s="19"/>
      <c r="BW311" s="19"/>
      <c r="CA311" s="19"/>
    </row>
    <row r="312" spans="1:79" x14ac:dyDescent="0.2">
      <c r="Z312" s="19" t="s">
        <v>10</v>
      </c>
      <c r="AA312" s="19"/>
      <c r="AB312" s="19"/>
      <c r="AC312" s="19"/>
      <c r="AD312" s="19"/>
      <c r="AE312" s="109"/>
      <c r="AF312" s="82" t="s">
        <v>7</v>
      </c>
      <c r="AG312" s="11"/>
      <c r="AH312" s="19" t="s">
        <v>10</v>
      </c>
      <c r="AL312" s="19" t="s">
        <v>10</v>
      </c>
      <c r="AP312" s="19" t="s">
        <v>10</v>
      </c>
      <c r="AU312" s="19" t="s">
        <v>10</v>
      </c>
      <c r="AY312" s="19" t="s">
        <v>10</v>
      </c>
      <c r="AZ312" s="19" t="s">
        <v>10</v>
      </c>
      <c r="BD312" s="19" t="s">
        <v>10</v>
      </c>
      <c r="BH312" s="19" t="s">
        <v>10</v>
      </c>
      <c r="BI312" s="19" t="s">
        <v>10</v>
      </c>
      <c r="BM312" s="19" t="s">
        <v>10</v>
      </c>
      <c r="BN312" s="19" t="s">
        <v>10</v>
      </c>
      <c r="BR312" s="19" t="s">
        <v>10</v>
      </c>
      <c r="BV312" s="19" t="s">
        <v>10</v>
      </c>
      <c r="BW312" s="19" t="s">
        <v>10</v>
      </c>
      <c r="CA312" s="19" t="s">
        <v>10</v>
      </c>
    </row>
    <row r="313" spans="1:79" x14ac:dyDescent="0.2">
      <c r="Z313" s="19"/>
      <c r="AA313" s="19"/>
      <c r="AB313" s="19"/>
      <c r="AC313" s="19"/>
      <c r="AD313" s="19"/>
      <c r="AE313" s="109"/>
      <c r="AF313" s="11" t="s">
        <v>7</v>
      </c>
      <c r="AG313" s="11"/>
      <c r="AH313" s="19"/>
      <c r="AL313" s="19"/>
      <c r="AP313" s="19"/>
      <c r="AU313" s="19"/>
      <c r="AY313" s="19"/>
      <c r="AZ313" s="19"/>
      <c r="BD313" s="19"/>
      <c r="BH313" s="19"/>
      <c r="BI313" s="19"/>
      <c r="BM313" s="19"/>
      <c r="BN313" s="19"/>
      <c r="BR313" s="19"/>
      <c r="BV313" s="19"/>
      <c r="BW313" s="19"/>
      <c r="CA313" s="19"/>
    </row>
    <row r="314" spans="1:79" x14ac:dyDescent="0.2">
      <c r="Z314" s="19" t="s">
        <v>11</v>
      </c>
      <c r="AA314" s="19"/>
      <c r="AB314" s="19"/>
      <c r="AC314" s="19"/>
      <c r="AD314" s="19"/>
      <c r="AE314" s="109"/>
      <c r="AF314" s="11" t="s">
        <v>7</v>
      </c>
      <c r="AG314" s="11" t="s">
        <v>36</v>
      </c>
      <c r="AH314" s="19" t="s">
        <v>11</v>
      </c>
      <c r="AL314" s="19" t="s">
        <v>11</v>
      </c>
      <c r="AP314" s="19" t="s">
        <v>11</v>
      </c>
      <c r="AU314" s="19" t="s">
        <v>11</v>
      </c>
      <c r="AY314" s="19" t="s">
        <v>11</v>
      </c>
      <c r="AZ314" s="19" t="s">
        <v>11</v>
      </c>
      <c r="BD314" s="19" t="s">
        <v>11</v>
      </c>
      <c r="BH314" s="19" t="s">
        <v>11</v>
      </c>
      <c r="BI314" s="19" t="s">
        <v>11</v>
      </c>
      <c r="BM314" s="19" t="s">
        <v>11</v>
      </c>
      <c r="BN314" s="19" t="s">
        <v>11</v>
      </c>
      <c r="BR314" s="19" t="s">
        <v>11</v>
      </c>
      <c r="BV314" s="19" t="s">
        <v>11</v>
      </c>
      <c r="BW314" s="19" t="s">
        <v>11</v>
      </c>
      <c r="CA314" s="19" t="s">
        <v>11</v>
      </c>
    </row>
    <row r="315" spans="1:79" x14ac:dyDescent="0.2">
      <c r="Z315" s="19"/>
      <c r="AA315" s="19"/>
      <c r="AB315" s="19"/>
      <c r="AC315" s="19"/>
      <c r="AD315" s="19"/>
      <c r="AE315" s="109"/>
      <c r="AF315" s="11" t="s">
        <v>7</v>
      </c>
      <c r="AG315" s="11"/>
      <c r="AH315" s="19"/>
      <c r="AL315" s="19"/>
      <c r="AP315" s="19"/>
      <c r="AU315" s="19"/>
      <c r="AY315" s="19"/>
      <c r="AZ315" s="19"/>
      <c r="BD315" s="19"/>
      <c r="BH315" s="19"/>
      <c r="BI315" s="19"/>
      <c r="BM315" s="19"/>
      <c r="BN315" s="19"/>
      <c r="BR315" s="19"/>
      <c r="BV315" s="19"/>
      <c r="BW315" s="19"/>
      <c r="CA315" s="19"/>
    </row>
    <row r="316" spans="1:79" x14ac:dyDescent="0.2">
      <c r="Z316" s="19" t="s">
        <v>12</v>
      </c>
      <c r="AA316" s="19"/>
      <c r="AB316" s="19"/>
      <c r="AC316" s="19"/>
      <c r="AD316" s="19"/>
      <c r="AE316" s="109"/>
      <c r="AF316" s="11"/>
      <c r="AG316" s="11"/>
      <c r="AH316" s="19" t="s">
        <v>12</v>
      </c>
      <c r="AL316" s="19" t="s">
        <v>12</v>
      </c>
      <c r="AP316" s="19" t="s">
        <v>12</v>
      </c>
      <c r="AU316" s="19" t="s">
        <v>12</v>
      </c>
      <c r="AY316" s="19" t="s">
        <v>12</v>
      </c>
      <c r="AZ316" s="19" t="s">
        <v>12</v>
      </c>
      <c r="BD316" s="19" t="s">
        <v>12</v>
      </c>
      <c r="BH316" s="19" t="s">
        <v>12</v>
      </c>
      <c r="BI316" s="19" t="s">
        <v>12</v>
      </c>
      <c r="BM316" s="19" t="s">
        <v>12</v>
      </c>
      <c r="BN316" s="19" t="s">
        <v>12</v>
      </c>
      <c r="BR316" s="19" t="s">
        <v>12</v>
      </c>
      <c r="BV316" s="19" t="s">
        <v>12</v>
      </c>
      <c r="BW316" s="19" t="s">
        <v>12</v>
      </c>
      <c r="CA316" s="19" t="s">
        <v>12</v>
      </c>
    </row>
    <row r="317" spans="1:79" x14ac:dyDescent="0.2">
      <c r="Z317" s="18"/>
      <c r="AA317" s="18"/>
      <c r="AB317" s="18"/>
      <c r="AC317" s="18"/>
      <c r="AD317" s="18"/>
      <c r="AE317" s="104"/>
      <c r="AF317" s="12"/>
      <c r="AG317" s="8"/>
      <c r="AH317" s="18"/>
      <c r="AL317" s="18"/>
      <c r="AP317" s="18"/>
      <c r="AU317" s="18"/>
      <c r="AY317" s="18"/>
      <c r="AZ317" s="18"/>
      <c r="BD317" s="18"/>
      <c r="BH317" s="18"/>
      <c r="BI317" s="18"/>
      <c r="BM317" s="18"/>
      <c r="BN317" s="18"/>
      <c r="BR317" s="18"/>
      <c r="BV317" s="18"/>
      <c r="BW317" s="18"/>
      <c r="CA317" s="18"/>
    </row>
    <row r="318" spans="1:79" x14ac:dyDescent="0.2">
      <c r="Z318" s="14" t="s">
        <v>13</v>
      </c>
      <c r="AA318" s="14"/>
      <c r="AB318" s="14"/>
      <c r="AC318" s="14"/>
      <c r="AD318" s="14"/>
      <c r="AE318" s="98"/>
      <c r="AF318" s="8"/>
      <c r="AG318" s="8"/>
      <c r="AH318" s="14" t="s">
        <v>13</v>
      </c>
      <c r="AL318" s="14" t="s">
        <v>13</v>
      </c>
      <c r="AP318" s="14" t="s">
        <v>13</v>
      </c>
      <c r="AU318" s="14" t="s">
        <v>13</v>
      </c>
      <c r="AY318" s="14" t="s">
        <v>13</v>
      </c>
      <c r="AZ318" s="14" t="s">
        <v>13</v>
      </c>
      <c r="BD318" s="14" t="s">
        <v>13</v>
      </c>
      <c r="BH318" s="14" t="s">
        <v>13</v>
      </c>
      <c r="BI318" s="14" t="s">
        <v>13</v>
      </c>
      <c r="BM318" s="14" t="s">
        <v>13</v>
      </c>
      <c r="BN318" s="14" t="s">
        <v>13</v>
      </c>
      <c r="BR318" s="14" t="s">
        <v>13</v>
      </c>
      <c r="BV318" s="14" t="s">
        <v>13</v>
      </c>
      <c r="BW318" s="14" t="s">
        <v>13</v>
      </c>
      <c r="CA318" s="14" t="s">
        <v>13</v>
      </c>
    </row>
    <row r="319" spans="1:79" s="21" customFormat="1" x14ac:dyDescent="0.2">
      <c r="A319" s="247"/>
      <c r="B319"/>
      <c r="C319"/>
      <c r="D319"/>
      <c r="E319"/>
      <c r="F319"/>
      <c r="G319" s="37"/>
      <c r="H319" s="37"/>
      <c r="I319" s="37"/>
      <c r="J319"/>
      <c r="K319"/>
      <c r="L319"/>
      <c r="M319" s="46"/>
      <c r="N319" s="46"/>
      <c r="O319" s="234"/>
      <c r="P319" s="29"/>
      <c r="Q319" s="29"/>
      <c r="R319"/>
      <c r="S319" s="37"/>
      <c r="T319" s="37"/>
      <c r="U319"/>
      <c r="V319"/>
      <c r="W319"/>
      <c r="X319"/>
      <c r="Y319"/>
      <c r="Z319" s="14"/>
      <c r="AA319" s="14"/>
      <c r="AB319" s="14"/>
      <c r="AC319" s="14"/>
      <c r="AD319" s="14"/>
      <c r="AE319" s="98"/>
      <c r="AF319" s="8"/>
      <c r="AG319" s="8"/>
      <c r="AH319" s="14"/>
      <c r="AI319" s="107"/>
      <c r="AJ319" s="91"/>
      <c r="AL319" s="14"/>
      <c r="AM319" s="107"/>
      <c r="AO319" s="62"/>
      <c r="AP319" s="14"/>
      <c r="AR319" s="62"/>
      <c r="AS319" s="62"/>
      <c r="AT319" s="62"/>
      <c r="AU319" s="14"/>
      <c r="AV319" s="107"/>
      <c r="AY319" s="14"/>
      <c r="AZ319" s="14"/>
      <c r="BD319" s="14"/>
      <c r="BH319" s="14"/>
      <c r="BI319" s="14"/>
      <c r="BM319" s="14"/>
      <c r="BN319" s="14"/>
      <c r="BR319" s="14"/>
      <c r="BV319" s="14"/>
      <c r="BW319" s="14"/>
      <c r="CA319" s="14"/>
    </row>
    <row r="320" spans="1:79" x14ac:dyDescent="0.2">
      <c r="Z320" s="14" t="s">
        <v>14</v>
      </c>
      <c r="AA320" s="14"/>
      <c r="AB320" s="14"/>
      <c r="AC320" s="14"/>
      <c r="AD320" s="14"/>
      <c r="AE320" s="98"/>
      <c r="AF320" s="8"/>
      <c r="AG320" s="8"/>
      <c r="AH320" s="14" t="s">
        <v>14</v>
      </c>
      <c r="AL320" s="14" t="s">
        <v>14</v>
      </c>
      <c r="AP320" s="14" t="s">
        <v>14</v>
      </c>
      <c r="AU320" s="14" t="s">
        <v>14</v>
      </c>
      <c r="AY320" s="14" t="s">
        <v>14</v>
      </c>
      <c r="AZ320" s="14" t="s">
        <v>14</v>
      </c>
      <c r="BD320" s="14" t="s">
        <v>14</v>
      </c>
      <c r="BH320" s="14" t="s">
        <v>14</v>
      </c>
      <c r="BI320" s="14" t="s">
        <v>14</v>
      </c>
      <c r="BM320" s="14" t="s">
        <v>14</v>
      </c>
      <c r="BN320" s="14" t="s">
        <v>14</v>
      </c>
      <c r="BR320" s="14" t="s">
        <v>14</v>
      </c>
      <c r="BV320" s="14" t="s">
        <v>14</v>
      </c>
      <c r="BW320" s="14" t="s">
        <v>14</v>
      </c>
      <c r="CA320" s="14" t="s">
        <v>14</v>
      </c>
    </row>
    <row r="321" spans="26:79" x14ac:dyDescent="0.2">
      <c r="Z321" s="14"/>
      <c r="AA321" s="14"/>
      <c r="AB321" s="14"/>
      <c r="AC321" s="14"/>
      <c r="AD321" s="14"/>
      <c r="AE321" s="98"/>
      <c r="AF321" s="8"/>
      <c r="AG321" s="8"/>
      <c r="AH321" s="14"/>
      <c r="AL321" s="14"/>
      <c r="AP321" s="14"/>
      <c r="AU321" s="14"/>
      <c r="AY321" s="14"/>
      <c r="AZ321" s="14"/>
      <c r="BD321" s="14"/>
      <c r="BH321" s="14"/>
      <c r="BI321" s="14"/>
      <c r="BM321" s="14"/>
      <c r="BN321" s="14"/>
      <c r="BR321" s="14"/>
      <c r="BV321" s="14"/>
      <c r="BW321" s="14"/>
      <c r="CA321" s="14"/>
    </row>
    <row r="322" spans="26:79" x14ac:dyDescent="0.2">
      <c r="Z322" s="14" t="s">
        <v>15</v>
      </c>
      <c r="AA322" s="14"/>
      <c r="AB322" s="14"/>
      <c r="AC322" s="14"/>
      <c r="AD322" s="14"/>
      <c r="AE322" s="98"/>
      <c r="AF322" s="8"/>
      <c r="AG322" s="8"/>
      <c r="AH322" s="14" t="s">
        <v>15</v>
      </c>
      <c r="AL322" s="14" t="s">
        <v>15</v>
      </c>
      <c r="AP322" s="14" t="s">
        <v>15</v>
      </c>
      <c r="AU322" s="14" t="s">
        <v>15</v>
      </c>
      <c r="AY322" s="14" t="s">
        <v>15</v>
      </c>
      <c r="AZ322" s="14" t="s">
        <v>15</v>
      </c>
      <c r="BD322" s="14" t="s">
        <v>15</v>
      </c>
      <c r="BH322" s="14" t="s">
        <v>15</v>
      </c>
      <c r="BI322" s="14" t="s">
        <v>15</v>
      </c>
      <c r="BM322" s="14" t="s">
        <v>15</v>
      </c>
      <c r="BN322" s="14" t="s">
        <v>15</v>
      </c>
      <c r="BR322" s="14" t="s">
        <v>15</v>
      </c>
      <c r="BV322" s="14" t="s">
        <v>15</v>
      </c>
      <c r="BW322" s="14" t="s">
        <v>15</v>
      </c>
      <c r="CA322" s="14" t="s">
        <v>15</v>
      </c>
    </row>
    <row r="323" spans="26:79" x14ac:dyDescent="0.2">
      <c r="Z323" s="14"/>
      <c r="AA323" s="14"/>
      <c r="AB323" s="14"/>
      <c r="AC323" s="14"/>
      <c r="AD323" s="14"/>
      <c r="AE323" s="98"/>
      <c r="AF323" s="8"/>
      <c r="AG323" s="8"/>
      <c r="AH323" s="14"/>
      <c r="AL323" s="14"/>
      <c r="AP323" s="14"/>
      <c r="AU323" s="14"/>
      <c r="AY323" s="14"/>
      <c r="AZ323" s="14"/>
      <c r="BD323" s="14"/>
      <c r="BH323" s="14"/>
      <c r="BI323" s="14"/>
      <c r="BM323" s="14"/>
      <c r="BN323" s="14"/>
      <c r="BR323" s="14"/>
      <c r="BV323" s="14"/>
      <c r="BW323" s="14"/>
      <c r="CA323" s="14"/>
    </row>
    <row r="324" spans="26:79" x14ac:dyDescent="0.2">
      <c r="Z324" s="14" t="s">
        <v>16</v>
      </c>
      <c r="AA324" s="14"/>
      <c r="AB324" s="14"/>
      <c r="AC324" s="14"/>
      <c r="AD324" s="14"/>
      <c r="AE324" s="98"/>
      <c r="AF324" s="8"/>
      <c r="AG324" s="8"/>
      <c r="AH324" s="14" t="s">
        <v>16</v>
      </c>
      <c r="AL324" s="14" t="s">
        <v>16</v>
      </c>
      <c r="AP324" s="14" t="s">
        <v>16</v>
      </c>
      <c r="AU324" s="14" t="s">
        <v>16</v>
      </c>
      <c r="AY324" s="14" t="s">
        <v>16</v>
      </c>
      <c r="AZ324" s="14" t="s">
        <v>16</v>
      </c>
      <c r="BD324" s="14" t="s">
        <v>16</v>
      </c>
      <c r="BH324" s="14" t="s">
        <v>16</v>
      </c>
      <c r="BI324" s="14" t="s">
        <v>16</v>
      </c>
      <c r="BM324" s="14" t="s">
        <v>16</v>
      </c>
      <c r="BN324" s="14" t="s">
        <v>16</v>
      </c>
      <c r="BR324" s="14" t="s">
        <v>16</v>
      </c>
      <c r="BV324" s="14" t="s">
        <v>16</v>
      </c>
      <c r="BW324" s="14" t="s">
        <v>16</v>
      </c>
      <c r="CA324" s="14" t="s">
        <v>16</v>
      </c>
    </row>
    <row r="325" spans="26:79" x14ac:dyDescent="0.2">
      <c r="Z325" s="14"/>
      <c r="AA325" s="14"/>
      <c r="AB325" s="14"/>
      <c r="AC325" s="14"/>
      <c r="AD325" s="14"/>
      <c r="AE325" s="98"/>
      <c r="AF325" s="8"/>
      <c r="AG325" s="8"/>
      <c r="AH325" s="14"/>
      <c r="AL325" s="14"/>
      <c r="AP325" s="14"/>
      <c r="AU325" s="14"/>
      <c r="AY325" s="14"/>
      <c r="AZ325" s="14"/>
      <c r="BD325" s="14"/>
      <c r="BH325" s="14"/>
      <c r="BI325" s="14"/>
      <c r="BM325" s="14"/>
      <c r="BN325" s="14"/>
      <c r="BR325" s="14"/>
      <c r="BV325" s="14"/>
      <c r="BW325" s="14"/>
      <c r="CA325" s="14"/>
    </row>
    <row r="326" spans="26:79" x14ac:dyDescent="0.2">
      <c r="Z326" s="14" t="s">
        <v>17</v>
      </c>
      <c r="AA326" s="14"/>
      <c r="AB326" s="14"/>
      <c r="AC326" s="14"/>
      <c r="AD326" s="14"/>
      <c r="AE326" s="98"/>
      <c r="AF326" s="9"/>
      <c r="AG326" s="8"/>
      <c r="AH326" s="14" t="s">
        <v>17</v>
      </c>
      <c r="AL326" s="14" t="s">
        <v>17</v>
      </c>
      <c r="AP326" s="14" t="s">
        <v>17</v>
      </c>
      <c r="AU326" s="14" t="s">
        <v>17</v>
      </c>
      <c r="AY326" s="14" t="s">
        <v>17</v>
      </c>
      <c r="AZ326" s="14" t="s">
        <v>17</v>
      </c>
      <c r="BD326" s="14" t="s">
        <v>17</v>
      </c>
      <c r="BH326" s="14" t="s">
        <v>17</v>
      </c>
      <c r="BI326" s="14" t="s">
        <v>17</v>
      </c>
      <c r="BM326" s="14" t="s">
        <v>17</v>
      </c>
      <c r="BN326" s="14" t="s">
        <v>17</v>
      </c>
      <c r="BR326" s="14" t="s">
        <v>17</v>
      </c>
      <c r="BV326" s="14" t="s">
        <v>17</v>
      </c>
      <c r="BW326" s="14" t="s">
        <v>17</v>
      </c>
      <c r="CA326" s="14" t="s">
        <v>17</v>
      </c>
    </row>
    <row r="327" spans="26:79" x14ac:dyDescent="0.2">
      <c r="Z327" s="14"/>
      <c r="AA327" s="14"/>
      <c r="AB327" s="14"/>
      <c r="AC327" s="14"/>
      <c r="AD327" s="14"/>
      <c r="AE327" s="98"/>
      <c r="AF327" s="8"/>
      <c r="AG327" s="8"/>
      <c r="AH327" s="14"/>
      <c r="AL327" s="14"/>
      <c r="AP327" s="14"/>
      <c r="AU327" s="14"/>
      <c r="AY327" s="14"/>
      <c r="AZ327" s="14"/>
      <c r="BD327" s="14"/>
      <c r="BH327" s="14"/>
      <c r="BI327" s="14"/>
      <c r="BM327" s="14"/>
      <c r="BN327" s="14"/>
      <c r="BR327" s="14"/>
      <c r="BV327" s="14"/>
      <c r="BW327" s="14"/>
      <c r="CA327" s="14"/>
    </row>
    <row r="328" spans="26:79" x14ac:dyDescent="0.2">
      <c r="Z328" s="14" t="s">
        <v>18</v>
      </c>
      <c r="AA328" s="14"/>
      <c r="AB328" s="14"/>
      <c r="AC328" s="14"/>
      <c r="AD328" s="14"/>
      <c r="AE328" s="98"/>
      <c r="AF328" s="8"/>
      <c r="AG328" s="9"/>
      <c r="AH328" s="14" t="s">
        <v>18</v>
      </c>
      <c r="AL328" s="14" t="s">
        <v>18</v>
      </c>
      <c r="AP328" s="14" t="s">
        <v>18</v>
      </c>
      <c r="AU328" s="14" t="s">
        <v>18</v>
      </c>
      <c r="AY328" s="14" t="s">
        <v>18</v>
      </c>
      <c r="AZ328" s="14" t="s">
        <v>18</v>
      </c>
      <c r="BD328" s="14" t="s">
        <v>18</v>
      </c>
      <c r="BH328" s="14" t="s">
        <v>18</v>
      </c>
      <c r="BI328" s="14" t="s">
        <v>18</v>
      </c>
      <c r="BM328" s="14" t="s">
        <v>18</v>
      </c>
      <c r="BN328" s="14" t="s">
        <v>18</v>
      </c>
      <c r="BR328" s="14" t="s">
        <v>18</v>
      </c>
      <c r="BV328" s="14" t="s">
        <v>18</v>
      </c>
      <c r="BW328" s="14" t="s">
        <v>18</v>
      </c>
      <c r="CA328" s="14" t="s">
        <v>18</v>
      </c>
    </row>
    <row r="329" spans="26:79" x14ac:dyDescent="0.2">
      <c r="Z329" s="14"/>
      <c r="AA329" s="14"/>
      <c r="AB329" s="14"/>
      <c r="AC329" s="14"/>
      <c r="AD329" s="14"/>
      <c r="AE329" s="98"/>
      <c r="AF329" s="8"/>
      <c r="AG329" s="8"/>
      <c r="AH329" s="14"/>
      <c r="AL329" s="14"/>
      <c r="AP329" s="14"/>
      <c r="AU329" s="14"/>
      <c r="AY329" s="14"/>
      <c r="AZ329" s="14"/>
      <c r="BD329" s="14"/>
      <c r="BH329" s="14"/>
      <c r="BI329" s="14"/>
      <c r="BM329" s="14"/>
      <c r="BN329" s="14"/>
      <c r="BR329" s="14"/>
      <c r="BV329" s="14"/>
      <c r="BW329" s="14"/>
      <c r="CA329" s="14"/>
    </row>
    <row r="330" spans="26:79" x14ac:dyDescent="0.2">
      <c r="Z330" s="14" t="s">
        <v>19</v>
      </c>
      <c r="AA330" s="14"/>
      <c r="AB330" s="14"/>
      <c r="AC330" s="14"/>
      <c r="AD330" s="14"/>
      <c r="AE330" s="98"/>
      <c r="AF330" s="11"/>
      <c r="AG330" s="8"/>
      <c r="AH330" s="14" t="s">
        <v>19</v>
      </c>
      <c r="AL330" s="14" t="s">
        <v>19</v>
      </c>
      <c r="AP330" s="14" t="s">
        <v>19</v>
      </c>
      <c r="AU330" s="14" t="s">
        <v>19</v>
      </c>
      <c r="AY330" s="14" t="s">
        <v>19</v>
      </c>
      <c r="AZ330" s="14" t="s">
        <v>19</v>
      </c>
      <c r="BD330" s="14" t="s">
        <v>19</v>
      </c>
      <c r="BH330" s="14" t="s">
        <v>19</v>
      </c>
      <c r="BI330" s="14" t="s">
        <v>19</v>
      </c>
      <c r="BM330" s="14" t="s">
        <v>19</v>
      </c>
      <c r="BN330" s="14" t="s">
        <v>19</v>
      </c>
      <c r="BR330" s="14" t="s">
        <v>19</v>
      </c>
      <c r="BV330" s="14" t="s">
        <v>19</v>
      </c>
      <c r="BW330" s="14" t="s">
        <v>19</v>
      </c>
      <c r="CA330" s="14" t="s">
        <v>19</v>
      </c>
    </row>
    <row r="331" spans="26:79" x14ac:dyDescent="0.2">
      <c r="Z331" s="14"/>
      <c r="AA331" s="14"/>
      <c r="AB331" s="14"/>
      <c r="AC331" s="14"/>
      <c r="AD331" s="14"/>
      <c r="AE331" s="98"/>
      <c r="AF331" s="8"/>
      <c r="AG331" s="8"/>
      <c r="AH331" s="14"/>
      <c r="AL331" s="14"/>
      <c r="AP331" s="14"/>
      <c r="AU331" s="14"/>
      <c r="AY331" s="14"/>
      <c r="AZ331" s="14"/>
      <c r="BD331" s="14"/>
      <c r="BH331" s="14"/>
      <c r="BI331" s="14"/>
      <c r="BM331" s="14"/>
      <c r="BN331" s="14"/>
      <c r="BR331" s="14"/>
      <c r="BV331" s="14"/>
      <c r="BW331" s="14"/>
      <c r="CA331" s="14"/>
    </row>
    <row r="332" spans="26:79" x14ac:dyDescent="0.2">
      <c r="Z332" s="14" t="s">
        <v>20</v>
      </c>
      <c r="AA332" s="14"/>
      <c r="AB332" s="14"/>
      <c r="AC332" s="14"/>
      <c r="AD332" s="14"/>
      <c r="AE332" s="98"/>
      <c r="AF332" s="8"/>
      <c r="AG332" s="8"/>
      <c r="AH332" s="14" t="s">
        <v>20</v>
      </c>
      <c r="AL332" s="14" t="s">
        <v>20</v>
      </c>
      <c r="AP332" s="14" t="s">
        <v>20</v>
      </c>
      <c r="AU332" s="14" t="s">
        <v>20</v>
      </c>
      <c r="AY332" s="14" t="s">
        <v>20</v>
      </c>
      <c r="AZ332" s="14" t="s">
        <v>20</v>
      </c>
      <c r="BD332" s="14" t="s">
        <v>20</v>
      </c>
      <c r="BH332" s="14" t="s">
        <v>20</v>
      </c>
      <c r="BI332" s="14" t="s">
        <v>20</v>
      </c>
      <c r="BM332" s="14" t="s">
        <v>20</v>
      </c>
      <c r="BN332" s="14" t="s">
        <v>20</v>
      </c>
      <c r="BR332" s="14" t="s">
        <v>20</v>
      </c>
      <c r="BV332" s="14" t="s">
        <v>20</v>
      </c>
      <c r="BW332" s="14" t="s">
        <v>20</v>
      </c>
      <c r="CA332" s="14" t="s">
        <v>20</v>
      </c>
    </row>
    <row r="333" spans="26:79" x14ac:dyDescent="0.2">
      <c r="Z333" s="14"/>
      <c r="AA333" s="14"/>
      <c r="AB333" s="14"/>
      <c r="AC333" s="14"/>
      <c r="AD333" s="14"/>
      <c r="AE333" s="98"/>
      <c r="AF333" s="9"/>
      <c r="AG333" s="9"/>
      <c r="AH333" s="14"/>
      <c r="AL333" s="14"/>
      <c r="AP333" s="14"/>
      <c r="AU333" s="14"/>
      <c r="AY333" s="14"/>
      <c r="AZ333" s="14"/>
      <c r="BD333" s="14"/>
      <c r="BH333" s="14"/>
      <c r="BI333" s="14"/>
      <c r="BM333" s="14"/>
      <c r="BN333" s="14"/>
      <c r="BR333" s="14"/>
      <c r="BV333" s="14"/>
      <c r="BW333" s="14"/>
      <c r="CA333" s="14"/>
    </row>
    <row r="334" spans="26:79" x14ac:dyDescent="0.2">
      <c r="Z334" s="17"/>
      <c r="AA334" s="17"/>
      <c r="AB334" s="17"/>
      <c r="AC334" s="17"/>
      <c r="AD334" s="17"/>
      <c r="AE334" s="99"/>
      <c r="AF334" s="8"/>
      <c r="AG334" s="9"/>
      <c r="AH334" s="17"/>
      <c r="AL334" s="17"/>
      <c r="AP334" s="17"/>
      <c r="AU334" s="17"/>
      <c r="AY334" s="17"/>
      <c r="AZ334" s="17"/>
      <c r="BD334" s="17"/>
      <c r="BH334" s="17"/>
      <c r="BI334" s="17"/>
      <c r="BM334" s="17"/>
      <c r="BN334" s="17"/>
      <c r="BR334" s="17"/>
      <c r="BV334" s="17"/>
      <c r="BW334" s="17"/>
      <c r="CA334" s="17"/>
    </row>
    <row r="335" spans="26:79" x14ac:dyDescent="0.2">
      <c r="Z335" s="13"/>
      <c r="AA335" s="13"/>
      <c r="AB335" s="13"/>
      <c r="AC335" s="13"/>
      <c r="AD335" s="13"/>
      <c r="AE335" s="98"/>
      <c r="AF335" s="8"/>
      <c r="AG335" s="8"/>
      <c r="AH335" s="13"/>
      <c r="AL335" s="13"/>
      <c r="AP335" s="13"/>
      <c r="AU335" s="13"/>
      <c r="AY335" s="13"/>
      <c r="AZ335" s="13"/>
      <c r="BD335" s="13"/>
      <c r="BH335" s="13"/>
      <c r="BI335" s="13"/>
      <c r="BM335" s="13"/>
      <c r="BN335" s="13"/>
      <c r="BR335" s="13"/>
      <c r="BV335" s="13"/>
      <c r="BW335" s="13"/>
      <c r="CA335" s="13"/>
    </row>
    <row r="340" spans="26:79" x14ac:dyDescent="0.2">
      <c r="Z340" s="21"/>
      <c r="AA340" s="21"/>
      <c r="AB340" s="21"/>
      <c r="AC340" s="21"/>
      <c r="AD340" s="21"/>
      <c r="AE340" s="107"/>
      <c r="AH340" s="21"/>
      <c r="AL340" s="21"/>
      <c r="AP340" s="21"/>
      <c r="AU340" s="21"/>
      <c r="AY340" s="21"/>
      <c r="AZ340" s="21"/>
      <c r="BD340" s="21"/>
      <c r="BH340" s="21"/>
      <c r="BI340" s="21"/>
      <c r="BM340" s="21"/>
      <c r="BN340" s="21"/>
      <c r="BR340" s="21"/>
      <c r="BV340" s="21"/>
      <c r="BW340" s="21"/>
      <c r="CA340" s="21"/>
    </row>
    <row r="341" spans="26:79" x14ac:dyDescent="0.2">
      <c r="Z341" s="21"/>
      <c r="AA341" s="21"/>
      <c r="AB341" s="21"/>
      <c r="AC341" s="21"/>
      <c r="AD341" s="21"/>
      <c r="AE341" s="107"/>
      <c r="AH341" s="21"/>
      <c r="AL341" s="21"/>
      <c r="AP341" s="21"/>
      <c r="AU341" s="21"/>
      <c r="AY341" s="21"/>
      <c r="AZ341" s="21"/>
      <c r="BD341" s="21"/>
      <c r="BH341" s="21"/>
      <c r="BI341" s="21"/>
      <c r="BM341" s="21"/>
      <c r="BN341" s="21"/>
      <c r="BR341" s="21"/>
      <c r="BV341" s="21"/>
      <c r="BW341" s="21"/>
      <c r="CA341" s="21"/>
    </row>
    <row r="342" spans="26:79" x14ac:dyDescent="0.2">
      <c r="Z342" s="21"/>
      <c r="AA342" s="21"/>
      <c r="AB342" s="21"/>
      <c r="AC342" s="21"/>
      <c r="AD342" s="21"/>
      <c r="AE342" s="107"/>
      <c r="AH342" s="21"/>
      <c r="AL342" s="21"/>
      <c r="AP342" s="21"/>
      <c r="AU342" s="21"/>
      <c r="AY342" s="21"/>
      <c r="AZ342" s="21"/>
      <c r="BD342" s="21"/>
      <c r="BH342" s="21"/>
      <c r="BI342" s="21"/>
      <c r="BM342" s="21"/>
      <c r="BN342" s="21"/>
      <c r="BR342" s="21"/>
      <c r="BV342" s="21"/>
      <c r="BW342" s="21"/>
      <c r="CA342" s="21"/>
    </row>
    <row r="343" spans="26:79" x14ac:dyDescent="0.2">
      <c r="Z343" s="21"/>
      <c r="AA343" s="21"/>
      <c r="AB343" s="21"/>
      <c r="AC343" s="21"/>
      <c r="AD343" s="21"/>
      <c r="AE343" s="107"/>
      <c r="AH343" s="21"/>
      <c r="AL343" s="21"/>
      <c r="AP343" s="21"/>
      <c r="AU343" s="21"/>
      <c r="AY343" s="21"/>
      <c r="AZ343" s="21"/>
      <c r="BD343" s="21"/>
      <c r="BH343" s="21"/>
      <c r="BI343" s="21"/>
      <c r="BM343" s="21"/>
      <c r="BN343" s="21"/>
      <c r="BR343" s="21"/>
      <c r="BV343" s="21"/>
      <c r="BW343" s="21"/>
      <c r="CA343" s="21"/>
    </row>
    <row r="344" spans="26:79" x14ac:dyDescent="0.2">
      <c r="Z344" s="21"/>
      <c r="AA344" s="21"/>
      <c r="AB344" s="21"/>
      <c r="AC344" s="21"/>
      <c r="AD344" s="21"/>
      <c r="AE344" s="107"/>
      <c r="AH344" s="21"/>
      <c r="AL344" s="21"/>
      <c r="AP344" s="21"/>
      <c r="AU344" s="21"/>
      <c r="AY344" s="21"/>
      <c r="AZ344" s="21"/>
      <c r="BD344" s="21"/>
      <c r="BH344" s="21"/>
      <c r="BI344" s="21"/>
      <c r="BM344" s="21"/>
      <c r="BN344" s="21"/>
      <c r="BR344" s="21"/>
      <c r="BV344" s="21"/>
      <c r="BW344" s="21"/>
      <c r="CA344" s="21"/>
    </row>
    <row r="345" spans="26:79" x14ac:dyDescent="0.2">
      <c r="Z345" s="21"/>
      <c r="AA345" s="21"/>
      <c r="AB345" s="21"/>
      <c r="AC345" s="21"/>
      <c r="AD345" s="21"/>
      <c r="AE345" s="107"/>
      <c r="AH345" s="21"/>
      <c r="AL345" s="21"/>
      <c r="AP345" s="21"/>
      <c r="AU345" s="21"/>
      <c r="AY345" s="21"/>
      <c r="AZ345" s="21"/>
      <c r="BD345" s="21"/>
      <c r="BH345" s="21"/>
      <c r="BI345" s="21"/>
      <c r="BM345" s="21"/>
      <c r="BN345" s="21"/>
      <c r="BR345" s="21"/>
      <c r="BV345" s="21"/>
      <c r="BW345" s="21"/>
      <c r="CA345" s="21"/>
    </row>
    <row r="356" spans="1:48" s="21" customFormat="1" x14ac:dyDescent="0.2">
      <c r="A356" s="247"/>
      <c r="B356"/>
      <c r="C356"/>
      <c r="D356"/>
      <c r="E356"/>
      <c r="F356"/>
      <c r="G356" s="37"/>
      <c r="H356" s="37"/>
      <c r="I356" s="37"/>
      <c r="J356"/>
      <c r="K356"/>
      <c r="L356"/>
      <c r="M356" s="46"/>
      <c r="N356" s="46"/>
      <c r="O356" s="234"/>
      <c r="P356" s="37"/>
      <c r="Q356" s="37"/>
      <c r="R356"/>
      <c r="S356" s="37"/>
      <c r="T356" s="37"/>
      <c r="U356"/>
      <c r="V356"/>
      <c r="W356"/>
      <c r="X356"/>
      <c r="Y356"/>
      <c r="AE356" s="107"/>
      <c r="AI356" s="107"/>
      <c r="AJ356" s="91"/>
      <c r="AM356" s="107"/>
      <c r="AO356" s="62"/>
      <c r="AR356" s="62"/>
      <c r="AS356" s="62"/>
      <c r="AT356" s="62"/>
      <c r="AV356" s="107"/>
    </row>
    <row r="377" spans="31:31" x14ac:dyDescent="0.2">
      <c r="AE377" s="100" t="s">
        <v>23</v>
      </c>
    </row>
    <row r="397" spans="1:79" x14ac:dyDescent="0.2">
      <c r="Z397" s="9"/>
      <c r="AA397" s="9"/>
      <c r="AB397" s="9"/>
      <c r="AC397" s="9"/>
      <c r="AD397" s="9"/>
      <c r="AE397" s="99"/>
      <c r="AF397" s="9"/>
      <c r="AG397" s="9"/>
      <c r="AH397" s="9"/>
      <c r="AI397" s="99"/>
      <c r="AJ397" s="84"/>
      <c r="AK397" s="9"/>
      <c r="AL397" s="9"/>
      <c r="AM397" s="99"/>
      <c r="AN397" s="9"/>
      <c r="AP397" s="9"/>
      <c r="AQ397" s="9"/>
      <c r="AR397" s="55"/>
      <c r="AU397" s="9"/>
      <c r="AV397" s="99"/>
      <c r="AY397" s="9"/>
      <c r="AZ397" s="9"/>
      <c r="BD397" s="9"/>
      <c r="BH397" s="9"/>
      <c r="BI397" s="9"/>
      <c r="BM397" s="9"/>
      <c r="BN397" s="9"/>
      <c r="BR397" s="9"/>
      <c r="BV397" s="9"/>
      <c r="BW397" s="9"/>
      <c r="CA397" s="9"/>
    </row>
    <row r="398" spans="1:79" s="7" customFormat="1" x14ac:dyDescent="0.2">
      <c r="A398" s="247"/>
      <c r="B398"/>
      <c r="C398"/>
      <c r="D398"/>
      <c r="E398"/>
      <c r="F398"/>
      <c r="G398" s="37"/>
      <c r="H398" s="37"/>
      <c r="I398" s="37"/>
      <c r="J398"/>
      <c r="K398"/>
      <c r="L398"/>
      <c r="M398" s="46"/>
      <c r="N398" s="46"/>
      <c r="O398" s="234"/>
      <c r="P398" s="37"/>
      <c r="Q398" s="37"/>
      <c r="R398"/>
      <c r="S398" s="37"/>
      <c r="T398" s="37"/>
      <c r="U398"/>
      <c r="V398"/>
      <c r="W398"/>
      <c r="X398"/>
      <c r="Y398"/>
      <c r="Z398" s="9"/>
      <c r="AA398" s="9"/>
      <c r="AB398" s="9"/>
      <c r="AC398" s="9"/>
      <c r="AD398" s="9"/>
      <c r="AE398" s="99"/>
      <c r="AF398" s="9"/>
      <c r="AG398" s="9"/>
      <c r="AH398" s="9"/>
      <c r="AI398" s="99"/>
      <c r="AJ398" s="84"/>
      <c r="AK398" s="9"/>
      <c r="AL398" s="9"/>
      <c r="AM398" s="99"/>
      <c r="AN398" s="9"/>
      <c r="AO398" s="58"/>
      <c r="AP398" s="9"/>
      <c r="AQ398" s="9"/>
      <c r="AR398" s="55"/>
      <c r="AS398" s="58"/>
      <c r="AT398" s="58"/>
      <c r="AU398" s="9"/>
      <c r="AV398" s="99"/>
      <c r="AY398" s="9"/>
      <c r="AZ398" s="9"/>
      <c r="BD398" s="9"/>
      <c r="BH398" s="9"/>
      <c r="BI398" s="9"/>
      <c r="BM398" s="9"/>
      <c r="BN398" s="9"/>
      <c r="BR398" s="9"/>
      <c r="BV398" s="9"/>
      <c r="BW398" s="9"/>
      <c r="CA398" s="9"/>
    </row>
    <row r="409" spans="1:79" s="7" customFormat="1" x14ac:dyDescent="0.2">
      <c r="A409" s="247"/>
      <c r="B409"/>
      <c r="C409"/>
      <c r="D409"/>
      <c r="E409"/>
      <c r="F409"/>
      <c r="G409" s="37"/>
      <c r="H409" s="37"/>
      <c r="I409" s="37"/>
      <c r="J409"/>
      <c r="K409"/>
      <c r="L409"/>
      <c r="M409" s="46"/>
      <c r="N409" s="46"/>
      <c r="O409" s="234"/>
      <c r="P409" s="37"/>
      <c r="Q409" s="37"/>
      <c r="R409"/>
      <c r="S409" s="37"/>
      <c r="T409" s="37"/>
      <c r="U409"/>
      <c r="V409"/>
      <c r="W409"/>
      <c r="X409"/>
      <c r="Y409"/>
      <c r="Z409" s="9"/>
      <c r="AA409" s="9"/>
      <c r="AB409" s="9"/>
      <c r="AC409" s="9"/>
      <c r="AD409" s="9"/>
      <c r="AE409" s="99"/>
      <c r="AF409" s="9"/>
      <c r="AG409" s="9"/>
      <c r="AH409" s="9"/>
      <c r="AI409" s="99"/>
      <c r="AJ409" s="84"/>
      <c r="AK409" s="9"/>
      <c r="AL409" s="9"/>
      <c r="AM409" s="99"/>
      <c r="AN409" s="9"/>
      <c r="AO409" s="58"/>
      <c r="AP409" s="9"/>
      <c r="AQ409" s="9"/>
      <c r="AR409" s="55"/>
      <c r="AS409" s="58"/>
      <c r="AT409" s="58"/>
      <c r="AU409" s="9"/>
      <c r="AV409" s="99"/>
      <c r="AY409" s="9"/>
      <c r="AZ409" s="9"/>
      <c r="BD409" s="9"/>
      <c r="BH409" s="9"/>
      <c r="BI409" s="9"/>
      <c r="BM409" s="9"/>
      <c r="BN409" s="9"/>
      <c r="BR409" s="9"/>
      <c r="BV409" s="9"/>
      <c r="BW409" s="9"/>
      <c r="CA409" s="9"/>
    </row>
    <row r="416" spans="1:79" x14ac:dyDescent="0.2">
      <c r="Z416" s="9"/>
      <c r="AA416" s="9"/>
      <c r="AB416" s="9"/>
      <c r="AC416" s="9"/>
      <c r="AD416" s="9"/>
      <c r="AE416" s="99"/>
      <c r="AF416" s="9"/>
      <c r="AG416" s="9"/>
      <c r="AH416" s="9"/>
      <c r="AI416" s="99"/>
      <c r="AJ416" s="84"/>
      <c r="AK416" s="9"/>
      <c r="AL416" s="9"/>
      <c r="AM416" s="99"/>
      <c r="AN416" s="9"/>
      <c r="AP416" s="9"/>
      <c r="AQ416" s="9"/>
      <c r="AR416" s="55"/>
      <c r="AU416" s="9"/>
      <c r="AV416" s="99"/>
      <c r="AY416" s="9"/>
      <c r="AZ416" s="9"/>
      <c r="BD416" s="9"/>
      <c r="BH416" s="9"/>
      <c r="BI416" s="9"/>
      <c r="BM416" s="9"/>
      <c r="BN416" s="9"/>
      <c r="BR416" s="9"/>
      <c r="BV416" s="9"/>
      <c r="BW416" s="9"/>
      <c r="CA416" s="9"/>
    </row>
    <row r="417" spans="1:79" s="7" customFormat="1" x14ac:dyDescent="0.2">
      <c r="A417" s="247"/>
      <c r="B417"/>
      <c r="C417"/>
      <c r="D417"/>
      <c r="E417"/>
      <c r="F417"/>
      <c r="G417" s="37"/>
      <c r="H417" s="37"/>
      <c r="I417" s="37"/>
      <c r="J417"/>
      <c r="K417"/>
      <c r="L417"/>
      <c r="M417" s="46"/>
      <c r="N417" s="46"/>
      <c r="O417" s="234"/>
      <c r="P417" s="37"/>
      <c r="Q417" s="37"/>
      <c r="R417"/>
      <c r="S417" s="37"/>
      <c r="T417" s="37"/>
      <c r="U417"/>
      <c r="V417"/>
      <c r="W417"/>
      <c r="X417"/>
      <c r="Y417"/>
      <c r="Z417" s="9"/>
      <c r="AA417" s="9"/>
      <c r="AB417" s="9"/>
      <c r="AC417" s="9"/>
      <c r="AD417" s="9"/>
      <c r="AE417" s="99"/>
      <c r="AF417" s="9"/>
      <c r="AG417" s="9"/>
      <c r="AH417" s="9"/>
      <c r="AI417" s="99"/>
      <c r="AJ417" s="84"/>
      <c r="AK417" s="9"/>
      <c r="AL417" s="9"/>
      <c r="AM417" s="99"/>
      <c r="AN417" s="9"/>
      <c r="AO417" s="58"/>
      <c r="AP417" s="9"/>
      <c r="AQ417" s="9"/>
      <c r="AR417" s="55"/>
      <c r="AS417" s="58"/>
      <c r="AT417" s="58"/>
      <c r="AU417" s="9"/>
      <c r="AV417" s="99"/>
      <c r="AY417" s="9"/>
      <c r="AZ417" s="9"/>
      <c r="BD417" s="9"/>
      <c r="BH417" s="9"/>
      <c r="BI417" s="9"/>
      <c r="BM417" s="9"/>
      <c r="BN417" s="9"/>
      <c r="BR417" s="9"/>
      <c r="BV417" s="9"/>
      <c r="BW417" s="9"/>
      <c r="CA417" s="9"/>
    </row>
  </sheetData>
  <autoFilter ref="M1:M417" xr:uid="{2F28775A-CA2E-4EE9-83CB-8B8B2772A99A}"/>
  <phoneticPr fontId="2" type="noConversion"/>
  <hyperlinks>
    <hyperlink ref="D8" r:id="rId1" xr:uid="{4D31D54C-AC95-402F-9AB9-0B92F905122E}"/>
    <hyperlink ref="D4" r:id="rId2" xr:uid="{17839F30-B439-407B-B3E5-2E581E99D57F}"/>
    <hyperlink ref="D17" r:id="rId3" display="mailto:Dvazquez0502@yahoo.com" xr:uid="{234EF1E1-73E0-44CD-9938-A2BD528668ED}"/>
    <hyperlink ref="D20" r:id="rId4" display="mailto:jimdolphin@comcast.net" xr:uid="{F2415292-BA7A-4C4D-B9D0-2D4D1A8AD009}"/>
    <hyperlink ref="D23" r:id="rId5" display="mailto:bthayer42@gmail.com" xr:uid="{702505D6-2A29-4A33-A834-5A170CEDA296}"/>
    <hyperlink ref="D26" r:id="rId6" display="mailto:dore_provda@yahoo.com" xr:uid="{A8585D2E-EC67-4CD3-94D4-8331C77A6057}"/>
    <hyperlink ref="D29" r:id="rId7" display="mailto:deadwomanwalking33@msn.com" xr:uid="{E45945D4-8D30-4E38-A862-F01C05B2535A}"/>
    <hyperlink ref="D32" r:id="rId8" display="mailto:nzullo2004@comcast.net" xr:uid="{976F237F-F548-4F7B-AA42-AF2E80637F19}"/>
    <hyperlink ref="D35" r:id="rId9" display="mailto:jorzac5@yahoo.com" xr:uid="{C6883D81-C0AB-4D91-A3C5-C834E537717C}"/>
    <hyperlink ref="D38" r:id="rId10" display="mailto:aldenrz@comcast.net" xr:uid="{E3522CBC-A11F-4670-8D1F-E45D58B1156E}"/>
    <hyperlink ref="D41" r:id="rId11" display="mailto:bongi77@hotmail.com" xr:uid="{19526861-10E3-44C9-884B-8A7AF70CD3AA}"/>
    <hyperlink ref="D44" r:id="rId12" display="mailto:jeffreyrpatterson@gmail.com" xr:uid="{06FC19CE-D64F-4E83-BB2A-78B1475373B2}"/>
    <hyperlink ref="D47" r:id="rId13" display="mailto:ashley.l.walsh@outlook.com" xr:uid="{13A7030A-896A-46F7-B621-9C7111F0411E}"/>
    <hyperlink ref="D50" r:id="rId14" display="mailto:doddbart@aol.com" xr:uid="{B715864C-90D9-4911-A32F-8DC3D83AF753}"/>
    <hyperlink ref="D54" r:id="rId15" display="mailto:robjenn1011@gmail.com" xr:uid="{48E33AE9-7B3C-4011-841B-DB4CC68D4E74}"/>
    <hyperlink ref="D58" r:id="rId16" display="mailto:benson@rowan.edu" xr:uid="{A32C34CE-ADCE-4777-844E-09949436961F}"/>
    <hyperlink ref="D62" r:id="rId17" display="mailto:jnielsen401@gmail.com" xr:uid="{62869DA3-88F5-4272-A72F-2B36F5B4DBEF}"/>
    <hyperlink ref="D65" r:id="rId18" display="mailto:adam_ski2@hotmail.com" xr:uid="{69138E6A-1225-401D-817B-9B7A59C08362}"/>
    <hyperlink ref="D69" r:id="rId19" display="mailto:Lmpesquire@comcast.net" xr:uid="{609F3BAD-5294-4DBF-B2A0-336B9725E808}"/>
    <hyperlink ref="D72" r:id="rId20" display="mailto:Jeffreywienand@gmail.com" xr:uid="{3A67D229-88F9-4BF7-BCF1-B605245846CB}"/>
    <hyperlink ref="D76" r:id="rId21" display="mailto:Mikebrassill@gmail.com" xr:uid="{D103B566-635C-4DD7-A920-E608AE79C2DF}"/>
    <hyperlink ref="D80" r:id="rId22" display="mailto:jwilcoxe@live.com" xr:uid="{15DB8263-E760-4C6F-AA28-4ABCA1105EB6}"/>
    <hyperlink ref="D86" r:id="rId23" display="mailto:gjdxtwo@gmail.com" xr:uid="{FB5AD7B2-7D3F-4E6D-9FA5-BE9AF8AC14A4}"/>
    <hyperlink ref="D89" r:id="rId24" xr:uid="{B8831612-7299-4DB2-A265-09353CF5A2BD}"/>
  </hyperlinks>
  <printOptions headings="1" gridLines="1"/>
  <pageMargins left="0.25" right="0.25" top="0.75" bottom="0.75" header="0.3" footer="0.3"/>
  <pageSetup scale="10" fitToWidth="0" orientation="portrait" r:id="rId25"/>
  <headerFooter alignWithMargins="0">
    <oddHeader>&amp;F</oddHeader>
  </headerFooter>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topLeftCell="A10" zoomScaleNormal="100" workbookViewId="0">
      <selection activeCell="G18" sqref="G18"/>
    </sheetView>
  </sheetViews>
  <sheetFormatPr defaultRowHeight="12.75" x14ac:dyDescent="0.2"/>
  <cols>
    <col min="1" max="1" width="23.140625" customWidth="1"/>
    <col min="2" max="2" width="16.140625" customWidth="1"/>
    <col min="3" max="3" width="16" customWidth="1"/>
    <col min="4" max="4" width="17.5703125" customWidth="1"/>
    <col min="5" max="5" width="14.5703125" customWidth="1"/>
    <col min="6" max="6" width="11.85546875" customWidth="1"/>
    <col min="7" max="7" width="12.42578125" customWidth="1"/>
    <col min="8" max="8" width="20.28515625" customWidth="1"/>
  </cols>
  <sheetData>
    <row r="1" spans="1:8" x14ac:dyDescent="0.2">
      <c r="A1" s="217" t="s">
        <v>26</v>
      </c>
      <c r="B1" s="234"/>
      <c r="C1" s="234"/>
      <c r="D1" s="234"/>
      <c r="E1" s="234"/>
      <c r="F1" s="234"/>
      <c r="G1" s="234"/>
      <c r="H1" s="234"/>
    </row>
    <row r="2" spans="1:8" ht="25.5" x14ac:dyDescent="0.2">
      <c r="A2" s="238" t="s">
        <v>58</v>
      </c>
      <c r="B2" s="217" t="s">
        <v>27</v>
      </c>
      <c r="C2" s="217" t="s">
        <v>28</v>
      </c>
      <c r="D2" s="217"/>
      <c r="E2" s="234"/>
      <c r="F2" s="234" t="s">
        <v>143</v>
      </c>
      <c r="G2" s="234" t="s">
        <v>403</v>
      </c>
      <c r="H2" s="234"/>
    </row>
    <row r="3" spans="1:8" x14ac:dyDescent="0.2">
      <c r="A3" s="238" t="s">
        <v>134</v>
      </c>
      <c r="B3" s="234"/>
      <c r="C3" s="234"/>
      <c r="D3" s="234"/>
      <c r="E3" s="234"/>
      <c r="F3" s="234"/>
      <c r="G3" s="234"/>
      <c r="H3" s="234"/>
    </row>
    <row r="4" spans="1:8" x14ac:dyDescent="0.2">
      <c r="A4" s="234" t="s">
        <v>38</v>
      </c>
      <c r="B4" s="234"/>
      <c r="C4" s="234"/>
      <c r="D4" s="234"/>
      <c r="E4" s="234"/>
      <c r="F4" s="234"/>
      <c r="G4" s="234"/>
      <c r="H4" s="234"/>
    </row>
    <row r="5" spans="1:8" x14ac:dyDescent="0.2">
      <c r="A5" s="234"/>
      <c r="B5" s="428"/>
      <c r="C5" s="234"/>
      <c r="D5" s="234"/>
      <c r="E5" s="234"/>
      <c r="F5" s="234"/>
      <c r="G5" s="234"/>
      <c r="H5" s="234"/>
    </row>
    <row r="6" spans="1:8" x14ac:dyDescent="0.2">
      <c r="A6" s="234" t="s">
        <v>39</v>
      </c>
      <c r="B6" s="234" t="s">
        <v>40</v>
      </c>
      <c r="C6" s="234" t="s">
        <v>41</v>
      </c>
      <c r="D6" s="234"/>
      <c r="E6" s="234"/>
      <c r="F6" s="234"/>
      <c r="G6" s="234"/>
      <c r="H6" s="234"/>
    </row>
    <row r="7" spans="1:8" ht="25.5" x14ac:dyDescent="0.2">
      <c r="A7" s="234">
        <v>48</v>
      </c>
      <c r="B7" s="429">
        <v>3.32</v>
      </c>
      <c r="C7" s="430">
        <f>(A7*B7)</f>
        <v>159.35999999999999</v>
      </c>
      <c r="D7" s="234" t="s">
        <v>72</v>
      </c>
      <c r="E7" s="234" t="s">
        <v>83</v>
      </c>
      <c r="F7" s="428">
        <v>166</v>
      </c>
      <c r="G7" s="430">
        <f>C7</f>
        <v>159.35999999999999</v>
      </c>
      <c r="H7" s="234"/>
    </row>
    <row r="8" spans="1:8" ht="38.25" x14ac:dyDescent="0.2">
      <c r="A8" s="234">
        <v>12</v>
      </c>
      <c r="B8" s="431">
        <v>3.32</v>
      </c>
      <c r="C8" s="430">
        <f>(A8*B8)</f>
        <v>39.839999999999996</v>
      </c>
      <c r="D8" s="234" t="s">
        <v>71</v>
      </c>
      <c r="E8" s="234"/>
      <c r="F8" s="234" t="s">
        <v>325</v>
      </c>
      <c r="G8" s="234"/>
      <c r="H8" s="234"/>
    </row>
    <row r="9" spans="1:8" x14ac:dyDescent="0.2">
      <c r="A9" s="234"/>
      <c r="B9" s="234"/>
      <c r="C9" s="234"/>
      <c r="D9" s="234"/>
      <c r="E9" s="234"/>
      <c r="F9" s="234"/>
      <c r="G9" s="234"/>
      <c r="H9" s="234"/>
    </row>
    <row r="10" spans="1:8" ht="25.5" x14ac:dyDescent="0.2">
      <c r="A10" s="217" t="s">
        <v>42</v>
      </c>
      <c r="B10" s="234"/>
      <c r="C10" s="234"/>
      <c r="D10" s="234"/>
      <c r="E10" s="234"/>
      <c r="F10" s="234"/>
      <c r="G10" s="234"/>
      <c r="H10" s="234"/>
    </row>
    <row r="11" spans="1:8" ht="25.5" x14ac:dyDescent="0.2">
      <c r="A11" s="234">
        <v>2</v>
      </c>
      <c r="B11" s="234">
        <v>24.99</v>
      </c>
      <c r="C11" s="234">
        <f>(A11*B11)</f>
        <v>49.98</v>
      </c>
      <c r="D11" s="238" t="s">
        <v>85</v>
      </c>
      <c r="E11" s="234"/>
      <c r="F11" s="234">
        <f>(C11)</f>
        <v>49.98</v>
      </c>
      <c r="G11" s="234">
        <f>C11-12.5</f>
        <v>37.479999999999997</v>
      </c>
      <c r="H11" s="238" t="s">
        <v>410</v>
      </c>
    </row>
    <row r="12" spans="1:8" ht="25.5" x14ac:dyDescent="0.2">
      <c r="A12" s="234" t="s">
        <v>101</v>
      </c>
      <c r="B12" s="234"/>
      <c r="C12" s="234"/>
      <c r="D12" s="234"/>
      <c r="E12" s="234"/>
      <c r="F12" s="234"/>
      <c r="G12" s="234"/>
      <c r="H12" s="234"/>
    </row>
    <row r="13" spans="1:8" x14ac:dyDescent="0.2">
      <c r="A13" s="234">
        <v>0</v>
      </c>
      <c r="B13" s="234">
        <v>16.05</v>
      </c>
      <c r="C13" s="234">
        <f>(A13*B13)</f>
        <v>0</v>
      </c>
      <c r="D13" s="234"/>
      <c r="E13" s="234"/>
      <c r="F13" s="234">
        <f>(B13)</f>
        <v>16.05</v>
      </c>
      <c r="G13" s="234">
        <f>C13</f>
        <v>0</v>
      </c>
      <c r="H13" s="234"/>
    </row>
    <row r="14" spans="1:8" x14ac:dyDescent="0.2">
      <c r="A14" s="234"/>
      <c r="B14" s="234"/>
      <c r="C14" s="234"/>
      <c r="D14" s="234"/>
      <c r="E14" s="234"/>
      <c r="F14" s="234"/>
      <c r="G14" s="234"/>
      <c r="H14" s="234"/>
    </row>
    <row r="15" spans="1:8" x14ac:dyDescent="0.2">
      <c r="A15" s="234"/>
      <c r="B15" s="234"/>
      <c r="C15" s="234"/>
      <c r="D15" s="234"/>
      <c r="E15" s="234"/>
      <c r="F15" s="234"/>
      <c r="G15" s="234"/>
      <c r="H15" s="234"/>
    </row>
    <row r="16" spans="1:8" x14ac:dyDescent="0.2">
      <c r="A16" s="238" t="s">
        <v>407</v>
      </c>
      <c r="B16" s="234"/>
      <c r="C16" s="428">
        <f>(Sheet1!S160)</f>
        <v>817.32</v>
      </c>
      <c r="D16" s="234"/>
      <c r="E16" s="234"/>
      <c r="F16" s="234"/>
      <c r="G16" s="234"/>
      <c r="H16" s="234"/>
    </row>
    <row r="17" spans="1:8" x14ac:dyDescent="0.2">
      <c r="A17" s="238" t="s">
        <v>408</v>
      </c>
      <c r="B17" s="234"/>
      <c r="C17" s="428">
        <f>(Sheet1!U139)</f>
        <v>420</v>
      </c>
      <c r="D17" s="234"/>
      <c r="E17" s="234"/>
      <c r="F17" s="234"/>
      <c r="G17" s="234"/>
      <c r="H17" s="234"/>
    </row>
    <row r="18" spans="1:8" x14ac:dyDescent="0.2">
      <c r="A18" s="234" t="s">
        <v>68</v>
      </c>
      <c r="B18" s="234"/>
      <c r="C18" s="428">
        <f>SUM(C16:C17)</f>
        <v>1237.3200000000002</v>
      </c>
      <c r="D18" s="234"/>
      <c r="E18" s="234"/>
      <c r="F18" s="234">
        <f>(48*60)</f>
        <v>2880</v>
      </c>
      <c r="G18" s="428">
        <f>C18</f>
        <v>1237.3200000000002</v>
      </c>
      <c r="H18" s="234"/>
    </row>
    <row r="19" spans="1:8" x14ac:dyDescent="0.2">
      <c r="A19" s="234"/>
      <c r="B19" s="234"/>
      <c r="C19" s="234"/>
      <c r="D19" s="234"/>
      <c r="E19" s="234"/>
      <c r="F19" s="234"/>
      <c r="G19" s="234"/>
      <c r="H19" s="234"/>
    </row>
    <row r="20" spans="1:8" x14ac:dyDescent="0.2">
      <c r="A20" s="217" t="s">
        <v>43</v>
      </c>
      <c r="B20" s="234"/>
      <c r="C20" s="428">
        <f>SUM(C21:C25)</f>
        <v>0</v>
      </c>
      <c r="D20" s="234"/>
      <c r="E20" s="234"/>
      <c r="F20" s="428">
        <f>SUM(F21:F25)</f>
        <v>118</v>
      </c>
      <c r="G20" s="428">
        <f>SUM(G21:G25)</f>
        <v>238.86</v>
      </c>
      <c r="H20" s="234"/>
    </row>
    <row r="21" spans="1:8" x14ac:dyDescent="0.2">
      <c r="A21" s="217" t="s">
        <v>44</v>
      </c>
      <c r="B21" s="234"/>
      <c r="C21" s="428"/>
      <c r="D21" s="234"/>
      <c r="E21" s="234"/>
      <c r="F21" s="428">
        <v>1</v>
      </c>
      <c r="G21" s="234"/>
      <c r="H21" s="234"/>
    </row>
    <row r="22" spans="1:8" x14ac:dyDescent="0.2">
      <c r="A22" s="217" t="s">
        <v>45</v>
      </c>
      <c r="B22" s="234"/>
      <c r="C22" s="428"/>
      <c r="D22" s="234"/>
      <c r="E22" s="234"/>
      <c r="F22" s="428">
        <v>1</v>
      </c>
      <c r="G22" s="234"/>
      <c r="H22" s="234"/>
    </row>
    <row r="23" spans="1:8" x14ac:dyDescent="0.2">
      <c r="A23" s="217" t="s">
        <v>46</v>
      </c>
      <c r="B23" s="234"/>
      <c r="C23" s="428"/>
      <c r="D23" s="234"/>
      <c r="E23" s="234"/>
      <c r="F23" s="428">
        <v>1</v>
      </c>
      <c r="G23" s="234"/>
      <c r="H23" s="234"/>
    </row>
    <row r="24" spans="1:8" ht="25.5" x14ac:dyDescent="0.2">
      <c r="A24" s="238" t="s">
        <v>409</v>
      </c>
      <c r="B24" s="234"/>
      <c r="C24" s="428"/>
      <c r="D24" s="234"/>
      <c r="E24" s="234"/>
      <c r="F24" s="428">
        <v>1</v>
      </c>
      <c r="G24" s="234">
        <v>115</v>
      </c>
      <c r="H24" s="234"/>
    </row>
    <row r="25" spans="1:8" x14ac:dyDescent="0.2">
      <c r="A25" s="217" t="s">
        <v>47</v>
      </c>
      <c r="B25" s="234"/>
      <c r="C25" s="428"/>
      <c r="D25" s="234"/>
      <c r="E25" s="234"/>
      <c r="F25" s="428">
        <v>114</v>
      </c>
      <c r="G25" s="428">
        <v>123.86</v>
      </c>
      <c r="H25" s="234"/>
    </row>
    <row r="26" spans="1:8" x14ac:dyDescent="0.2">
      <c r="A26" s="238" t="s">
        <v>69</v>
      </c>
      <c r="B26" s="234"/>
      <c r="C26" s="430"/>
      <c r="D26" s="234"/>
      <c r="E26" s="234"/>
      <c r="F26" s="430">
        <v>29.98</v>
      </c>
      <c r="G26" s="430">
        <f>F26</f>
        <v>29.98</v>
      </c>
      <c r="H26" s="234"/>
    </row>
    <row r="27" spans="1:8" x14ac:dyDescent="0.2">
      <c r="A27" s="238" t="s">
        <v>100</v>
      </c>
      <c r="B27" s="234"/>
      <c r="C27" s="428"/>
      <c r="D27" s="234"/>
      <c r="E27" s="234"/>
      <c r="F27" s="428">
        <v>24.99</v>
      </c>
      <c r="G27" s="428">
        <v>59.99</v>
      </c>
      <c r="H27" s="234"/>
    </row>
    <row r="28" spans="1:8" x14ac:dyDescent="0.2">
      <c r="A28" s="238" t="s">
        <v>145</v>
      </c>
      <c r="B28" s="234"/>
      <c r="C28" s="432" t="s">
        <v>340</v>
      </c>
      <c r="D28" s="234"/>
      <c r="E28" s="234"/>
      <c r="F28" s="428">
        <f>(4*20)</f>
        <v>80</v>
      </c>
      <c r="G28" s="428">
        <f>F28</f>
        <v>80</v>
      </c>
      <c r="H28" s="234"/>
    </row>
    <row r="29" spans="1:8" x14ac:dyDescent="0.2">
      <c r="A29" s="238" t="s">
        <v>402</v>
      </c>
      <c r="B29" s="234"/>
      <c r="C29" s="428">
        <f>(Sheet1!T139)</f>
        <v>22.68000000000001</v>
      </c>
      <c r="D29" s="234"/>
      <c r="E29" s="234"/>
      <c r="F29" s="428">
        <f>C29</f>
        <v>22.68000000000001</v>
      </c>
      <c r="G29" s="428">
        <f>C29</f>
        <v>22.68000000000001</v>
      </c>
      <c r="H29" s="234"/>
    </row>
    <row r="30" spans="1:8" x14ac:dyDescent="0.2">
      <c r="A30" s="217" t="s">
        <v>48</v>
      </c>
      <c r="B30" s="234"/>
      <c r="C30" s="234"/>
      <c r="D30" s="234"/>
      <c r="E30" s="234"/>
      <c r="F30" s="234"/>
      <c r="G30" s="234"/>
      <c r="H30" s="234"/>
    </row>
    <row r="31" spans="1:8" x14ac:dyDescent="0.2">
      <c r="A31" s="217" t="s">
        <v>49</v>
      </c>
      <c r="B31" s="433" t="s">
        <v>50</v>
      </c>
      <c r="C31" s="234"/>
      <c r="D31" s="234"/>
      <c r="E31" s="234"/>
      <c r="F31" s="234"/>
      <c r="G31" s="234"/>
      <c r="H31" s="234"/>
    </row>
    <row r="32" spans="1:8" x14ac:dyDescent="0.2">
      <c r="A32" s="234">
        <v>0</v>
      </c>
      <c r="B32" s="428">
        <v>0.27</v>
      </c>
      <c r="C32" s="428">
        <f>(A32*B32)</f>
        <v>0</v>
      </c>
      <c r="D32" s="234"/>
      <c r="E32" s="234"/>
      <c r="F32" s="234"/>
      <c r="G32" s="234"/>
      <c r="H32" s="234"/>
    </row>
    <row r="33" spans="1:8" x14ac:dyDescent="0.2">
      <c r="A33" s="217" t="s">
        <v>51</v>
      </c>
      <c r="B33" s="234"/>
      <c r="C33" s="234"/>
      <c r="D33" s="234"/>
      <c r="E33" s="234"/>
      <c r="F33" s="234"/>
      <c r="G33" s="234"/>
      <c r="H33" s="234"/>
    </row>
    <row r="34" spans="1:8" x14ac:dyDescent="0.2">
      <c r="A34" s="217" t="s">
        <v>52</v>
      </c>
      <c r="B34" s="234"/>
      <c r="C34" s="234"/>
      <c r="D34" s="234"/>
      <c r="E34" s="234"/>
      <c r="F34" s="234"/>
      <c r="G34" s="234">
        <v>4.49</v>
      </c>
      <c r="H34" s="238" t="s">
        <v>411</v>
      </c>
    </row>
    <row r="35" spans="1:8" x14ac:dyDescent="0.2">
      <c r="A35" s="238" t="s">
        <v>144</v>
      </c>
      <c r="B35" s="234"/>
      <c r="C35" s="428">
        <f>SUM(C20,C25,C26,C27,C28,C32,C33,C13,C7,C11)</f>
        <v>209.33999999999997</v>
      </c>
      <c r="D35" s="234"/>
      <c r="E35" s="234"/>
      <c r="F35" s="428">
        <f>SUM(F20,F25,F26,F27,F28,F32,F33,F13,F7,F11,F29)</f>
        <v>621.68000000000006</v>
      </c>
      <c r="G35" s="428">
        <f>SUM(G20,G26,G27,G28,G32,G33,G13,G7,G11,G29,G34)</f>
        <v>632.84000000000015</v>
      </c>
      <c r="H35" s="234"/>
    </row>
    <row r="36" spans="1:8" x14ac:dyDescent="0.2">
      <c r="A36" s="238" t="s">
        <v>70</v>
      </c>
      <c r="B36" s="234"/>
      <c r="C36" s="428">
        <f>(C18-SUM(C20:C34,C13,C11,C7))</f>
        <v>1005.3000000000002</v>
      </c>
      <c r="D36" s="234"/>
      <c r="E36" s="234"/>
      <c r="F36" s="428">
        <f>(F18-F35)</f>
        <v>2258.3199999999997</v>
      </c>
      <c r="G36" s="428">
        <f>(G18-G35)</f>
        <v>604.48</v>
      </c>
      <c r="H36" s="234"/>
    </row>
    <row r="37" spans="1:8" x14ac:dyDescent="0.2">
      <c r="A37" s="234"/>
      <c r="B37" s="234"/>
      <c r="C37" s="234"/>
      <c r="D37" s="234"/>
      <c r="E37" s="234"/>
      <c r="F37" s="234"/>
      <c r="G37" s="234"/>
      <c r="H37" s="234"/>
    </row>
  </sheetData>
  <phoneticPr fontId="2" type="noConversion"/>
  <pageMargins left="0.75" right="0.75" top="1" bottom="1" header="0.5" footer="0.5"/>
  <pageSetup scale="82" orientation="landscape"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Sheet1!Print_Area</vt:lpstr>
      <vt:lpstr>Sheet2!Print_Area</vt:lpstr>
      <vt:lpstr>Sheet1!Print_Titles</vt:lpstr>
    </vt:vector>
  </TitlesOfParts>
  <Company>The Schwartzbys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JJAKD</dc:creator>
  <cp:lastModifiedBy>Richard</cp:lastModifiedBy>
  <cp:lastPrinted>2018-02-26T19:07:18Z</cp:lastPrinted>
  <dcterms:created xsi:type="dcterms:W3CDTF">2011-12-22T15:01:43Z</dcterms:created>
  <dcterms:modified xsi:type="dcterms:W3CDTF">2019-04-22T02:49:51Z</dcterms:modified>
</cp:coreProperties>
</file>