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E:\Documents\Pine Barons\BOD Business\2019 Board Business\04 April\Singing Valentines Comparison\"/>
    </mc:Choice>
  </mc:AlternateContent>
  <xr:revisionPtr revIDLastSave="0" documentId="13_ncr:1_{12197BEA-99D0-4FBF-B98E-C317EFD119A6}" xr6:coauthVersionLast="43" xr6:coauthVersionMax="43" xr10:uidLastSave="{00000000-0000-0000-0000-000000000000}"/>
  <bookViews>
    <workbookView xWindow="390" yWindow="390" windowWidth="19125" windowHeight="10320" xr2:uid="{00000000-000D-0000-FFFF-FFFF00000000}"/>
  </bookViews>
  <sheets>
    <sheet name="Sheet1" sheetId="1" r:id="rId1"/>
    <sheet name="Sheet2" sheetId="2" r:id="rId2"/>
  </sheets>
  <definedNames>
    <definedName name="_xlnm._FilterDatabase" localSheetId="0" hidden="1">Sheet1!$A$1:$BP$27</definedName>
    <definedName name="_xlnm.Print_Area" localSheetId="0">Sheet1!$W$1:$BP$29</definedName>
    <definedName name="_xlnm.Print_Titles" localSheetId="0">Sheet1!$W:$W,Sheet1!$1:$2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4" i="2" l="1"/>
  <c r="U151" i="1" l="1"/>
  <c r="Q147" i="1"/>
  <c r="O139" i="1"/>
  <c r="M143" i="1"/>
  <c r="M140" i="1"/>
  <c r="M144" i="1"/>
  <c r="Q139" i="1" l="1"/>
  <c r="C13" i="2"/>
  <c r="Q141" i="1" l="1"/>
  <c r="U150" i="1"/>
  <c r="U149" i="1"/>
  <c r="U148" i="1"/>
  <c r="U147" i="1"/>
  <c r="U146" i="1"/>
  <c r="U145" i="1"/>
  <c r="U144" i="1"/>
  <c r="U143" i="1"/>
  <c r="U142" i="1"/>
  <c r="U141" i="1"/>
  <c r="O144" i="1"/>
  <c r="O143" i="1"/>
  <c r="O142" i="1"/>
  <c r="O141" i="1"/>
  <c r="O140" i="1"/>
  <c r="Q153" i="1"/>
  <c r="U154" i="1" l="1"/>
  <c r="O145" i="1"/>
  <c r="Q152" i="1"/>
  <c r="Q151" i="1"/>
  <c r="Q150" i="1"/>
  <c r="Q149" i="1"/>
  <c r="Q148" i="1"/>
  <c r="Q146" i="1"/>
  <c r="Q145" i="1"/>
  <c r="Q144" i="1"/>
  <c r="Q143" i="1"/>
  <c r="Q142" i="1"/>
  <c r="M142" i="1"/>
  <c r="M141" i="1"/>
  <c r="Q154" i="1" l="1"/>
  <c r="R139" i="1"/>
  <c r="C11" i="2" l="1"/>
  <c r="C8" i="2" l="1"/>
  <c r="C18" i="2" l="1"/>
  <c r="C32" i="2" l="1"/>
  <c r="C20" i="2"/>
  <c r="C36" i="2" s="1"/>
  <c r="C7" i="2"/>
  <c r="M145" i="1"/>
</calcChain>
</file>

<file path=xl/sharedStrings.xml><?xml version="1.0" encoding="utf-8"?>
<sst xmlns="http://schemas.openxmlformats.org/spreadsheetml/2006/main" count="905" uniqueCount="557">
  <si>
    <t xml:space="preserve">    RECIPIENT</t>
  </si>
  <si>
    <t xml:space="preserve">   FROM</t>
  </si>
  <si>
    <t>WINDOW</t>
  </si>
  <si>
    <t>PREF.TIME</t>
  </si>
  <si>
    <t xml:space="preserve">  PHONE NO.</t>
  </si>
  <si>
    <t>PAYMENT</t>
  </si>
  <si>
    <t xml:space="preserve">    DIRECTIONS</t>
  </si>
  <si>
    <t xml:space="preserve">  QUARTET ASSIGNED</t>
  </si>
  <si>
    <t>Yes</t>
  </si>
  <si>
    <t xml:space="preserve"> </t>
  </si>
  <si>
    <t>9-</t>
  </si>
  <si>
    <t>10-</t>
  </si>
  <si>
    <t>11-</t>
  </si>
  <si>
    <t>12-</t>
  </si>
  <si>
    <t>1-</t>
  </si>
  <si>
    <t>2-</t>
  </si>
  <si>
    <t>3-</t>
  </si>
  <si>
    <t>4-</t>
  </si>
  <si>
    <t>5-</t>
  </si>
  <si>
    <t>6-</t>
  </si>
  <si>
    <t>7-</t>
  </si>
  <si>
    <t>8--</t>
  </si>
  <si>
    <t>8-</t>
  </si>
  <si>
    <t>X</t>
  </si>
  <si>
    <t>k</t>
  </si>
  <si>
    <t>Friday</t>
  </si>
  <si>
    <t xml:space="preserve">    Job Number</t>
  </si>
  <si>
    <t>Card Phrase</t>
  </si>
  <si>
    <t>Candy Contact</t>
  </si>
  <si>
    <t>Bryn Mawr, Chapter</t>
  </si>
  <si>
    <t>717-733-2340</t>
  </si>
  <si>
    <t>Date</t>
  </si>
  <si>
    <t xml:space="preserve">Thursday </t>
  </si>
  <si>
    <t>Saturday</t>
  </si>
  <si>
    <t>Referral Source</t>
  </si>
  <si>
    <t>Date of Contact</t>
  </si>
  <si>
    <t>Here Comes Treble Jeff Hudson (609)605-3102</t>
  </si>
  <si>
    <t>Probable Cause
Bruce, 856-266-6280</t>
  </si>
  <si>
    <t>Brad Thayer</t>
  </si>
  <si>
    <t>Extra Singers</t>
  </si>
  <si>
    <t>Randy Deger</t>
  </si>
  <si>
    <t>Recipient's Nickname</t>
  </si>
  <si>
    <t>Joel Schwartz</t>
  </si>
  <si>
    <t>Al Evans</t>
  </si>
  <si>
    <t>Bud Miller</t>
  </si>
  <si>
    <t>jIm Grifin</t>
  </si>
  <si>
    <t>no</t>
  </si>
  <si>
    <t>paid with check mailed to Bryn Mawr Treasurer</t>
  </si>
  <si>
    <t>fee to Paypal</t>
  </si>
  <si>
    <t>Pine Barons portion</t>
  </si>
  <si>
    <t>Candy box order</t>
  </si>
  <si>
    <t>Qty</t>
  </si>
  <si>
    <t>per item const</t>
  </si>
  <si>
    <t>Grand total</t>
  </si>
  <si>
    <t>Flowers from Whole Foods</t>
  </si>
  <si>
    <t>Ad Expenses</t>
  </si>
  <si>
    <t>business cards</t>
  </si>
  <si>
    <t>flyers</t>
  </si>
  <si>
    <t>posters</t>
  </si>
  <si>
    <t>print media</t>
  </si>
  <si>
    <t>electronic media</t>
  </si>
  <si>
    <t>Quartet Expenses</t>
  </si>
  <si>
    <t>Mileage</t>
  </si>
  <si>
    <t>@$0.27/mile</t>
  </si>
  <si>
    <t>Fuel</t>
  </si>
  <si>
    <t>Other</t>
  </si>
  <si>
    <t>BYOB
Ron Cappuccio (609) 605-2202</t>
  </si>
  <si>
    <t>flyer from member</t>
  </si>
  <si>
    <t>3GM</t>
  </si>
  <si>
    <t>PC</t>
  </si>
  <si>
    <t>mail</t>
  </si>
  <si>
    <t>Flyer</t>
  </si>
  <si>
    <t>HCT</t>
  </si>
  <si>
    <t>Jeff Porter</t>
  </si>
  <si>
    <t>6 PM to 8 PM</t>
  </si>
  <si>
    <t>COD</t>
  </si>
  <si>
    <t>BCT article</t>
  </si>
  <si>
    <t>Member</t>
  </si>
  <si>
    <t>Burlington Co. Times</t>
  </si>
  <si>
    <t>Yardley Voice referral from BucksMont Squires</t>
  </si>
  <si>
    <t xml:space="preserve">card in radiation oncology dept
</t>
  </si>
  <si>
    <t>FA</t>
  </si>
  <si>
    <t>BYOB</t>
  </si>
  <si>
    <t xml:space="preserve">poster in joe mcelroy's shop
</t>
  </si>
  <si>
    <t>Prior SV (many Years ago)</t>
  </si>
  <si>
    <t>Bruce Barker</t>
  </si>
  <si>
    <t>Poster, Richard Jones</t>
  </si>
  <si>
    <t>CHH East Auction prize</t>
  </si>
  <si>
    <t>Sunday</t>
  </si>
  <si>
    <t>total</t>
  </si>
  <si>
    <t>member</t>
  </si>
  <si>
    <t>FOx29</t>
  </si>
  <si>
    <t>Fox29</t>
  </si>
  <si>
    <t>Poster</t>
  </si>
  <si>
    <t>Paypal/CC</t>
  </si>
  <si>
    <t>Gratis</t>
  </si>
  <si>
    <t>Gross receipts</t>
  </si>
  <si>
    <t>Hallmark card stock</t>
  </si>
  <si>
    <t>Net Proceeds</t>
  </si>
  <si>
    <t>Singing Valentines 2017</t>
  </si>
  <si>
    <t>jersey sound</t>
  </si>
  <si>
    <t>Pine Barons</t>
  </si>
  <si>
    <t>Sunday 2/12</t>
  </si>
  <si>
    <t>Monday 2/13</t>
  </si>
  <si>
    <t>Tuesday 2/14</t>
  </si>
  <si>
    <t>Virginia Zoebisch</t>
  </si>
  <si>
    <t>Ginny</t>
  </si>
  <si>
    <t>Amy Diercks</t>
  </si>
  <si>
    <t>224 S Nassau Dr </t>
  </si>
  <si>
    <t>Haddonfield, NJ 08033</t>
  </si>
  <si>
    <t>United States</t>
  </si>
  <si>
    <t>Tuesday, February 14th</t>
  </si>
  <si>
    <t>(609) - 841 - 1932</t>
  </si>
  <si>
    <t>Love, Philip, Jim, Amy, Kimberly, Tom</t>
  </si>
  <si>
    <t>Your Email</t>
  </si>
  <si>
    <t>jrdiercks@comcast.net</t>
  </si>
  <si>
    <t>Monday</t>
  </si>
  <si>
    <t>Tuesday</t>
  </si>
  <si>
    <t>a friend, website</t>
  </si>
  <si>
    <t>confirmed</t>
  </si>
  <si>
    <t>Jennie Stone</t>
  </si>
  <si>
    <t>Pinkstar</t>
  </si>
  <si>
    <t>jnielsen7@comcast.net</t>
  </si>
  <si>
    <t>John Nielsen</t>
  </si>
  <si>
    <t>Tuesday,</t>
  </si>
  <si>
    <t>1 PM to 3 PM</t>
  </si>
  <si>
    <t>(609) - 509 - 0083</t>
  </si>
  <si>
    <t>Thanks for your special love. Love, John</t>
  </si>
  <si>
    <t>Home
Text John at 609 509-0083 when you know what time you will arrive.</t>
  </si>
  <si>
    <t>Charlotte Dunn</t>
  </si>
  <si>
    <t>home, Ginny is 93 yrs old</t>
  </si>
  <si>
    <t>Melissa Marengo</t>
  </si>
  <si>
    <t>Melissa</t>
  </si>
  <si>
    <t>Israelmarengo@yahoo.com</t>
  </si>
  <si>
    <t>Israel Marengo</t>
  </si>
  <si>
    <t>Monday, February 13th</t>
  </si>
  <si>
    <t>10 AM to Noon</t>
  </si>
  <si>
    <t>Credit Card / Paypal</t>
  </si>
  <si>
    <t>I love through our ups and downs</t>
  </si>
  <si>
    <t>Duplicate of #3</t>
  </si>
  <si>
    <t>staff NovaCare</t>
  </si>
  <si>
    <t>Sue, Jenn</t>
  </si>
  <si>
    <t>richardosj@comcast.net</t>
  </si>
  <si>
    <t>Richard Jones</t>
  </si>
  <si>
    <t>NovaCare Westampton Rt 541
westampyon, nj 08060
United States</t>
  </si>
  <si>
    <t>office</t>
  </si>
  <si>
    <t>Love, and thanks</t>
  </si>
  <si>
    <t>Charlotte</t>
  </si>
  <si>
    <t>kmcgrathdunn@prd.net</t>
  </si>
  <si>
    <t>Karin McGrath Dunn</t>
  </si>
  <si>
    <t>Elizabeth Haddon School - Mrs. Debbie Landry's Classroom 501 Redman Avenue
Haddonfield, New Jersey 08033</t>
  </si>
  <si>
    <t>11 AM to 1 PM</t>
  </si>
  <si>
    <t>Per my conversation with Rich Jones, the school is requiring that we commit to a particular time. The students will be back in the classroom at 10:30 am so if you can do the singing telegram between 10:45 and 11:30 that would be great. Thank you.</t>
  </si>
  <si>
    <t>Happy Birthday to Our Valentine! Love, Mom, Dad, Julian and Lacy</t>
  </si>
  <si>
    <t>friend</t>
  </si>
  <si>
    <t>Ray Markley</t>
  </si>
  <si>
    <t>rambeeman@aol.com</t>
  </si>
  <si>
    <t>Nancy</t>
  </si>
  <si>
    <t>Nancy Jameson</t>
  </si>
  <si>
    <t>First Presbyterian Church 125 Garden Street 
Mt Holly, NJ 08060</t>
  </si>
  <si>
    <t>Noon to 2 PM</t>
  </si>
  <si>
    <t>(609) - 220 - 0213</t>
  </si>
  <si>
    <t>Love, Thanks for all you've done. The Lunch Bunch.</t>
  </si>
  <si>
    <t>Used you two years ago</t>
  </si>
  <si>
    <t>How did you hear about us?</t>
  </si>
  <si>
    <t>QT 1</t>
  </si>
  <si>
    <t>QT 4</t>
  </si>
  <si>
    <t>Tuesday, Feb 14th</t>
  </si>
  <si>
    <t>9 am to 11 am</t>
  </si>
  <si>
    <t>609-706-3824</t>
  </si>
  <si>
    <t>13 Marigold Court 
Mount Laurel, NJ 08054</t>
  </si>
  <si>
    <t>First Presbyterian Church
Go to the back, side door. Nancy has been the cook for the senior luncheon for many years and she is perportedly retiring.</t>
  </si>
  <si>
    <t>Carol Bodenschatz</t>
  </si>
  <si>
    <t>Marie</t>
  </si>
  <si>
    <t>Marie Lenox</t>
  </si>
  <si>
    <t>cmbod14@gmail.com</t>
  </si>
  <si>
    <t xml:space="preserve">       Quartet goes to  ADDRESS</t>
  </si>
  <si>
    <t>Lutheran Church of Our Savior 
204 Wayne Ave
Haddonfield, NJ 08033</t>
  </si>
  <si>
    <t>Would like 3 Good Men if available. Had them before for my mother.</t>
  </si>
  <si>
    <t>Go down ramp to enter Church. Call me (Carol) when inside I will take you to where we are practicing. This is a surprise for our choir director. My number is 856-701-7638.</t>
  </si>
  <si>
    <t>(856) - 701 - 7638</t>
  </si>
  <si>
    <t>Cash on Delivery</t>
  </si>
  <si>
    <t>Love, Thanks for all you do. The Singing Angels</t>
  </si>
  <si>
    <t>Retrospect newspaper</t>
  </si>
  <si>
    <t>Describe This Location</t>
  </si>
  <si>
    <t>Church</t>
  </si>
  <si>
    <t>Margaret McGuigan</t>
  </si>
  <si>
    <t>Peggy</t>
  </si>
  <si>
    <t>Brianna328@aol.com</t>
  </si>
  <si>
    <t>Kathleen Heinick</t>
  </si>
  <si>
    <t>Nursing home and Church</t>
  </si>
  <si>
    <t>Sunday, February 12th</t>
  </si>
  <si>
    <t>(856) - 983 - 2375</t>
  </si>
  <si>
    <t>Turn left at traffic light at Main St. and Plymouth Rd. into rear of nursing home. Park in first parking lot and enter double doors. Can we have the same quartet as last year please.</t>
  </si>
  <si>
    <t>Happy Valentines Day Mom, Love, The Heinicks</t>
  </si>
  <si>
    <t>Hired them last year.</t>
  </si>
  <si>
    <t>Jaclyn Patterson</t>
  </si>
  <si>
    <t>Jaclyn</t>
  </si>
  <si>
    <t>jeffreyrpatterson@gmail.com</t>
  </si>
  <si>
    <t>Jeff Patterson</t>
  </si>
  <si>
    <t>100 Harvard Avenue 
Collingswood, New Jersey 08108</t>
  </si>
  <si>
    <t>Home</t>
  </si>
  <si>
    <t>9 AM to 11 AM</t>
  </si>
  <si>
    <t>(856) - 278 - 3410</t>
  </si>
  <si>
    <t>So I guess this is how we celebrate VDay now? I wish I could've seen your face. Love, Lom</t>
  </si>
  <si>
    <t>Collingswood Facebook group</t>
  </si>
  <si>
    <t>Ashley Ferguson</t>
  </si>
  <si>
    <t>Ashley</t>
  </si>
  <si>
    <t>sferguson1365@gmail.com</t>
  </si>
  <si>
    <t>Sean Ferguson</t>
  </si>
  <si>
    <t>460 Haddon Ave 
Collingswood, NJ 08108</t>
  </si>
  <si>
    <t>Assisted Living Home (5th Floor)</t>
  </si>
  <si>
    <t>(856) - 745 - 9707</t>
  </si>
  <si>
    <t>Ask for Ashley Ferguson. You may call me as well once you get there at 856-745-9707 and I will have her come down.</t>
  </si>
  <si>
    <t>Love, Sean!</t>
  </si>
  <si>
    <t>Tanya Grecco</t>
  </si>
  <si>
    <t>Tanya</t>
  </si>
  <si>
    <t>raible30@gmail.com</t>
  </si>
  <si>
    <t>Apartment complex</t>
  </si>
  <si>
    <t>4 PM to 6 PM</t>
  </si>
  <si>
    <t>(856) - 834 - 9986</t>
  </si>
  <si>
    <t xml:space="preserve"> Jeffrey Raible</t>
  </si>
  <si>
    <t>Ideally, I'd arrive at the same time and knock on the door with you guys behind me. I'll provide the exact apartment # asap.</t>
  </si>
  <si>
    <t>Love, Jeff</t>
  </si>
  <si>
    <t>Lana O'Donnell</t>
  </si>
  <si>
    <t>Lana</t>
  </si>
  <si>
    <t>jodonnell@hpplans.com</t>
  </si>
  <si>
    <t>John O'Donnell</t>
  </si>
  <si>
    <t>9 Eves Dr Suite 150
Marlton, NJ 08053</t>
  </si>
  <si>
    <t>Office - Company Name is Emerson Reid</t>
  </si>
  <si>
    <t>(609) - 790 - 3576</t>
  </si>
  <si>
    <t>With all my Love, Johnnik</t>
  </si>
  <si>
    <t>Poster in Posh Car Wash</t>
  </si>
  <si>
    <t xml:space="preserve">11:45 am to 12:00 </t>
  </si>
  <si>
    <t>11:45am</t>
  </si>
  <si>
    <t xml:space="preserve">Lindenwold #4 Elementary School
No need to sign in or go to the office. The entry point with be side door of school ( kitchen door). As your looking at school main office door it's to the left. The window they allowed me is 11:45 am to 12:00   . My cell 609-206-5400 Thank you </t>
  </si>
  <si>
    <t>609-206-5400</t>
  </si>
  <si>
    <t>900 E Gibbsboro Rd 
Lindenwold , NJ 08021</t>
  </si>
  <si>
    <t>12 candy boxes per case</t>
  </si>
  <si>
    <t>Mildred Reynolds</t>
  </si>
  <si>
    <t>Mil</t>
  </si>
  <si>
    <t>healthcarehelp@verizon.net</t>
  </si>
  <si>
    <t>William Reynolds</t>
  </si>
  <si>
    <t>165 East Ninth ave Unit F
Runnemede, NJ 08078</t>
  </si>
  <si>
    <t>(609) - 440 - 3999</t>
  </si>
  <si>
    <t>Happy Valentine's Day from a secret admirer</t>
  </si>
  <si>
    <t>Stephanie brassill</t>
  </si>
  <si>
    <t>Steph</t>
  </si>
  <si>
    <t>mikebrassill@gmail.com</t>
  </si>
  <si>
    <t>mike brassill</t>
  </si>
  <si>
    <t>Strip mall. Hair cuttery</t>
  </si>
  <si>
    <t>(856) - 924 - 4711</t>
  </si>
  <si>
    <t>To the love of my life. Your welcome</t>
  </si>
  <si>
    <t>Lynn Thomas</t>
  </si>
  <si>
    <t>Lynn</t>
  </si>
  <si>
    <t>scotte@scotte.com</t>
  </si>
  <si>
    <t>Scott Earley</t>
  </si>
  <si>
    <t>1900 Frontage Rd Apt 1708
Cherry Hill, NJ 08034</t>
  </si>
  <si>
    <t>home</t>
  </si>
  <si>
    <t>2 PM to 4 PM</t>
  </si>
  <si>
    <t>(856) - 524 - 1506</t>
  </si>
  <si>
    <t>Your dear one, Scott</t>
  </si>
  <si>
    <t>Poster at Haddonfield UMC's music suite</t>
  </si>
  <si>
    <t>Lindagail MacRonald</t>
  </si>
  <si>
    <t>Linda</t>
  </si>
  <si>
    <t>Rodger127@comcast.net</t>
  </si>
  <si>
    <t>Rodger Kendrick</t>
  </si>
  <si>
    <t>Sunset rd medical center 911 sunset rd
Burlington twp, New jersey 08016</t>
  </si>
  <si>
    <t>Doctors office</t>
  </si>
  <si>
    <t>(856) - 313 - 9043</t>
  </si>
  <si>
    <t>Always and forever. I love you. Rodger</t>
  </si>
  <si>
    <t>Amber Bell</t>
  </si>
  <si>
    <t>Am</t>
  </si>
  <si>
    <t>Caseylewis83.cl@gmail.com</t>
  </si>
  <si>
    <t>Casey Lewis</t>
  </si>
  <si>
    <t>700 Eastgate Drive Suite 400 
Mt Laurel, NJ 08054</t>
  </si>
  <si>
    <t>Office building (4th floor)</t>
  </si>
  <si>
    <t>(609) - 556 - 8517</t>
  </si>
  <si>
    <t>Love, Casey</t>
  </si>
  <si>
    <t>Social media</t>
  </si>
  <si>
    <t>Wiley Nursing Home
99 E Main St, Marlton, NJ 08053</t>
  </si>
  <si>
    <t>Mount Laurel Crossing Apartment
1 Larchmont Place Mount Laurel 
Mount Laurel, NJ 08054</t>
  </si>
  <si>
    <t>Hair cuttery
1214 chews landing road 
Laurel springs, Nj 08021</t>
  </si>
  <si>
    <t>Double bouquet (24 count)</t>
  </si>
  <si>
    <t>Michael Russell</t>
  </si>
  <si>
    <t>Lil Mikey</t>
  </si>
  <si>
    <t>shawn.rykaczewski@aol.com</t>
  </si>
  <si>
    <t>Shawn Rykaczewski</t>
  </si>
  <si>
    <t>950 W Valley Rd #2500
Wayne, PA 19087</t>
  </si>
  <si>
    <t>Office Park</t>
  </si>
  <si>
    <t>(856) - 462 - 4482</t>
  </si>
  <si>
    <t>Ask for Mike</t>
  </si>
  <si>
    <t>Love, Shawnathan, Ood-Nia Malihini, Jorsh, Paul, Noams Chompsky, Daniel-San</t>
  </si>
  <si>
    <t>Marcy Scollay</t>
  </si>
  <si>
    <t>Mrs. Scollay (teacher)</t>
  </si>
  <si>
    <t>jimdolphin@comcast.net</t>
  </si>
  <si>
    <t>Jim Scollay</t>
  </si>
  <si>
    <t>Helen Fort Middle School 301 Fort Dix Road
Pemberton, NJ 08068</t>
  </si>
  <si>
    <t>School</t>
  </si>
  <si>
    <t>(609) - 238 - 9442</t>
  </si>
  <si>
    <t>STRONG PREFERENCE for 3 Good Men
Ideal time 9:41-10:45
Will need Photo ID to get through school security.</t>
  </si>
  <si>
    <t>Love, Liam Sabrina and Daddy</t>
  </si>
  <si>
    <t>former member</t>
  </si>
  <si>
    <t>eileen mannino</t>
  </si>
  <si>
    <t>Eileen</t>
  </si>
  <si>
    <t>joeemaninno@gmail.com</t>
  </si>
  <si>
    <t>Joe Mannino</t>
  </si>
  <si>
    <t>571 rt168 
Blackwood, NJ 08012</t>
  </si>
  <si>
    <t>business Marmalaee Mobile Veterinarian Unit A</t>
  </si>
  <si>
    <t>(609) - 685 - 9974</t>
  </si>
  <si>
    <t>mobile vet service</t>
  </si>
  <si>
    <t>Paid direct to Steve Ritz,payment received.</t>
  </si>
  <si>
    <t>Love you, Joe</t>
  </si>
  <si>
    <t>2pm</t>
  </si>
  <si>
    <t>Eileen Moles</t>
  </si>
  <si>
    <t>josephmoles@comcast.net</t>
  </si>
  <si>
    <t>Joseph Moles</t>
  </si>
  <si>
    <t>3 Kelly Drivers Lane Eastern Dental
Laurel Springs, NJ 08021</t>
  </si>
  <si>
    <t>Eastern Dental office (856) 784-5100</t>
  </si>
  <si>
    <t>(609) - 230 - 0311</t>
  </si>
  <si>
    <t>Mail Check to Pine Barons</t>
  </si>
  <si>
    <t>Eileen is a Dental Hygienist and may be with a patient.
Please ask the front desk person if you can enter the patient room or for them to ask Eileen to come to the lobby.</t>
  </si>
  <si>
    <t>Love, Joe (ha ha)</t>
  </si>
  <si>
    <t>Sporting Club Gym poster in Voorhees, NJ</t>
  </si>
  <si>
    <t>Family McCracken</t>
  </si>
  <si>
    <t>Community</t>
  </si>
  <si>
    <t>lmccracken@gmail.com</t>
  </si>
  <si>
    <t>Lisa McCracken</t>
  </si>
  <si>
    <t>114 N Ohio Trail 
Medford, NJ 08057</t>
  </si>
  <si>
    <t xml:space="preserve">Tuesday, February 14th
</t>
  </si>
  <si>
    <t xml:space="preserve">6 PM to 8 PM
</t>
  </si>
  <si>
    <t>(973) - 985 - 5799</t>
  </si>
  <si>
    <t>realize this is a late request at probably the busiest time. if you can't make it then, no worries we can try another day or time. 
Tuesday night will be a group of friends all gathering so will be a bit of a crowd to sing to. another time would just be the family. I'll be there too.</t>
  </si>
  <si>
    <t>Love, Lisa</t>
  </si>
  <si>
    <t>Eileen Brown</t>
  </si>
  <si>
    <t>herbiebrown1950@gmail.com</t>
  </si>
  <si>
    <t>Herbert Brown</t>
  </si>
  <si>
    <t>Burlington Coat Factory RT130 N
Burlington, NJ 08106?</t>
  </si>
  <si>
    <t>office, main, tax dept</t>
  </si>
  <si>
    <t>(856) - 520 - 1013</t>
  </si>
  <si>
    <t>Check in at front desk</t>
  </si>
  <si>
    <t>Happy Valentines Day From Herbie and Shelby</t>
  </si>
  <si>
    <t>Facebook</t>
  </si>
  <si>
    <t>Lisa Muller</t>
  </si>
  <si>
    <t>Lisa</t>
  </si>
  <si>
    <t>gberner2@gmail.com</t>
  </si>
  <si>
    <t>Garth Berner</t>
  </si>
  <si>
    <t>Bed Bath &amp; Beyond 740 NJ-73
Marlton, NJ 08053</t>
  </si>
  <si>
    <t>Retail store</t>
  </si>
  <si>
    <t>(856) - 234 - 0270</t>
  </si>
  <si>
    <t>ask for Lisa M. in floor sales</t>
  </si>
  <si>
    <t>Love, Garth</t>
  </si>
  <si>
    <t>internet browsing</t>
  </si>
  <si>
    <t>Christi Haughey</t>
  </si>
  <si>
    <t>Christi</t>
  </si>
  <si>
    <t>xxvinorosso@yahoo.com</t>
  </si>
  <si>
    <t>Ed Haughey</t>
  </si>
  <si>
    <t xml:space="preserve"> 2910 Rt. 130 North 
Delran, New Jersey 08075</t>
  </si>
  <si>
    <t>Hair Salon</t>
  </si>
  <si>
    <t>(856) - 220 - 6150</t>
  </si>
  <si>
    <t>Located on end unit, in the Mancine Center next to Advance Auto Parts in Delran. Family Fashions Hair Salon. Ask for Christi please.
Any Quartet would be great, but if Here Comes Treble is available, I would request them. Thank you</t>
  </si>
  <si>
    <t>Love, Ed and the girls.</t>
  </si>
  <si>
    <t>Internet search for local quartets.</t>
  </si>
  <si>
    <t>DTM</t>
  </si>
  <si>
    <t>Maria Rivas</t>
  </si>
  <si>
    <t>Maria</t>
  </si>
  <si>
    <t>T1tyme@hotmail.com</t>
  </si>
  <si>
    <t>Torrey West</t>
  </si>
  <si>
    <t>Doctor Office</t>
  </si>
  <si>
    <t>(856) - 357 - 0936</t>
  </si>
  <si>
    <t>Love, Torrey
Just a little something for Valentines Day</t>
  </si>
  <si>
    <t>Transfer to Oceanaires?</t>
  </si>
  <si>
    <t>Yes
card</t>
  </si>
  <si>
    <t>card</t>
  </si>
  <si>
    <t>QT 5</t>
  </si>
  <si>
    <t>Fresh Air
Pete Whitman, 609-670-0443</t>
  </si>
  <si>
    <t xml:space="preserve">THREE GOOD MEN
Joel, 856-428-2482;609-330-7707
</t>
  </si>
  <si>
    <t>QT 1
Bud Miller</t>
  </si>
  <si>
    <t>QT 2
Bud Miller</t>
  </si>
  <si>
    <t xml:space="preserve">QT 3
</t>
  </si>
  <si>
    <t>QT 5
Rich Wolff</t>
  </si>
  <si>
    <t>Daytimers
Jim Dodd</t>
  </si>
  <si>
    <t>Liz Guenther</t>
  </si>
  <si>
    <t>Liz</t>
  </si>
  <si>
    <t>kurt.guenther@foxroach.com</t>
  </si>
  <si>
    <t>Kurt Gutwein Guenther</t>
  </si>
  <si>
    <t>111 S 11th St 
Phila, PA 19107</t>
  </si>
  <si>
    <t>Jefferson Hospital</t>
  </si>
  <si>
    <t>SATURDAY, FEB 11th</t>
  </si>
  <si>
    <t>(609) - 922 - 1605</t>
  </si>
  <si>
    <t>Best to enter by semi circular blue Jefferson sign.
She is located on 3 NE floor. If security give any trouble call me at
609-922-1605. Her floor phone is 215-955-7044
Thank you!!
Easiest way to get there is by speed line. Get off at 9th &amp; 10th
Short walk from there
DAY IS SAT Computer forced me to put in Sun</t>
  </si>
  <si>
    <t>Love, Kurt</t>
  </si>
  <si>
    <t>Saturday 2/11</t>
  </si>
  <si>
    <t>3356 Arimingo Ave
Philadelphia, PA 19134</t>
  </si>
  <si>
    <t>Sunday, Feb 12</t>
  </si>
  <si>
    <t>11 -1pm</t>
  </si>
  <si>
    <t>12:30pm</t>
  </si>
  <si>
    <t>yes
card</t>
  </si>
  <si>
    <t>Lindenwold #4 Elementary School</t>
  </si>
  <si>
    <t>Hannah McCausland</t>
  </si>
  <si>
    <t>Hannah</t>
  </si>
  <si>
    <t>anas8295@gmail.com</t>
  </si>
  <si>
    <t>Anas Baghdadi</t>
  </si>
  <si>
    <t>Race Street Hall 3300 Race St
Philadelphia, PA 19104</t>
  </si>
  <si>
    <t>University residence</t>
  </si>
  <si>
    <t>7 PM to 9 PM</t>
  </si>
  <si>
    <t>(267) - 237 - 1915</t>
  </si>
  <si>
    <t>Call Anas at 267-237-1915 10 minutes before arrival.</t>
  </si>
  <si>
    <t>xoxo Anas</t>
  </si>
  <si>
    <t>ebiz.barbershop.org</t>
  </si>
  <si>
    <t>Cindy Farbiarz</t>
  </si>
  <si>
    <t>Cindy</t>
  </si>
  <si>
    <t>joseph.holland@ikea.com</t>
  </si>
  <si>
    <t>Joseph Holland</t>
  </si>
  <si>
    <t>201 Laurel Rd Dept. of Children &amp; Families
Voorhees, NJ 08043</t>
  </si>
  <si>
    <t>Office</t>
  </si>
  <si>
    <t>(609) - 471 - 5784</t>
  </si>
  <si>
    <t>across the parking lot of the Echelon Mall (Voorhees Town Center)-If you are standing at the food court entrance and look across the lot you will see her building.
Hello, Cindy works for the Department of Children and Families. I believe there is a security guard at the front desk, so she will have to be called/paged down to the lobby. (Although it would be awesome if they took the quartet up to her desk! But I don't think they will allow it due to security reasons.)
Her office is across from the Echelon Mall/Voorhees Town Center - Food Court Side. If you are standing at the entrance of the food court and looking across the lot, her building is basically straight ahead.
Sometimes her work has her out in the field - she should be there at the 2pm time but I can never be 100% sure. If you like, please call me when you a definite idea of the time you will be there and I can send her a text just to confirm she is at the office, or tell her to get back to the office ASAP!
Thanks so much!
Joe - 609-471-5784</t>
  </si>
  <si>
    <t>Love, Joe</t>
  </si>
  <si>
    <t>Lori Posner</t>
  </si>
  <si>
    <t>Lori</t>
  </si>
  <si>
    <t>Acujon@comcast.net</t>
  </si>
  <si>
    <t>Jon Posner</t>
  </si>
  <si>
    <t xml:space="preserve"> Jon Posner 15 Oakley Dr
Cherry Hill, Nj 08003</t>
  </si>
  <si>
    <t>(856) - 751 - 7262
609-413-1939 cell</t>
  </si>
  <si>
    <t xml:space="preserve">Cash on Delivery
</t>
  </si>
  <si>
    <t>Love, Jon</t>
  </si>
  <si>
    <t>Wednesday</t>
  </si>
  <si>
    <t>Wednesday, Feb15</t>
  </si>
  <si>
    <t>transferred OK</t>
  </si>
  <si>
    <t>QT 2</t>
  </si>
  <si>
    <t>QT 3</t>
  </si>
  <si>
    <t>9 AM to 11 AM
Reschedule by request
2p - 3p</t>
  </si>
  <si>
    <t>Moved</t>
  </si>
  <si>
    <t>Time</t>
  </si>
  <si>
    <t>Nancy Schmidt</t>
  </si>
  <si>
    <t>Nanny</t>
  </si>
  <si>
    <t>swoonvalde@aol.com</t>
  </si>
  <si>
    <t>Carol Willetts</t>
  </si>
  <si>
    <t>Waterford Elementary School Old White Horse Pike
Waterford, NJ 08004</t>
  </si>
  <si>
    <t xml:space="preserve">elementary school
</t>
  </si>
  <si>
    <t>(910) - 620 - 6275</t>
  </si>
  <si>
    <t xml:space="preserve">you probably will have to go to the principals office and check in.
</t>
  </si>
  <si>
    <t>Love, Carol and Guy</t>
  </si>
  <si>
    <t>n</t>
  </si>
  <si>
    <t>I've already paid via paypal (Transaction ID: 6NL31602JU704573C) I'd like to have Joel Schwartz's quartet sing if possible, but the time slot is most important. My apartment complex has a concierge, so please call before noon the day the quartet will arrive. This way I can add the contact name to my approved visitor list to completely surprise Lynn.  East Tower, closest to I-295. Enter the lobby contact Concierage. 17th floor, left out of elevator, right , hallway.</t>
  </si>
  <si>
    <t>10:00:00 AM
reschedule
3:30p</t>
  </si>
  <si>
    <t>done</t>
  </si>
  <si>
    <t>xferred.</t>
  </si>
  <si>
    <t>Wednesday 2/15</t>
  </si>
  <si>
    <t>Sandy Long</t>
  </si>
  <si>
    <t>Sandy</t>
  </si>
  <si>
    <t>Medical rehab</t>
  </si>
  <si>
    <t>Norma Percodani</t>
  </si>
  <si>
    <t>via Paypal</t>
  </si>
  <si>
    <t>Essex Mitchell</t>
  </si>
  <si>
    <t>the Colonial Penn Center
3641 Locust Walk
office 310
Phillly, PA</t>
  </si>
  <si>
    <t>2:30 - 3:00pm</t>
  </si>
  <si>
    <t>via paypal</t>
  </si>
  <si>
    <t>Jamie Howell</t>
  </si>
  <si>
    <t>Jamie</t>
  </si>
  <si>
    <t>Jim Howell</t>
  </si>
  <si>
    <t>Navy Yard
5000 South Broad
Bldg 18 Anthropology
Philly, PA</t>
  </si>
  <si>
    <t>3:30 -4:00</t>
  </si>
  <si>
    <t>Via Paypal</t>
  </si>
  <si>
    <t>Love, Woody and Love Dad</t>
  </si>
  <si>
    <t>Dawn Ericksen</t>
  </si>
  <si>
    <t>Dawn</t>
  </si>
  <si>
    <t>Michael Sunlits</t>
  </si>
  <si>
    <t>Kunkles Seafood &amp; Steakhouse
Kings Hwy
Haddon Heights, NJ</t>
  </si>
  <si>
    <t>outdoor table</t>
  </si>
  <si>
    <t>WEDNESDAY, Feb 15</t>
  </si>
  <si>
    <t>pAYPAL</t>
  </si>
  <si>
    <t>856-357-5333 (text)</t>
  </si>
  <si>
    <t>Julia Mitchell</t>
  </si>
  <si>
    <t>Julia</t>
  </si>
  <si>
    <t>essex.mitchell@stryker.com</t>
  </si>
  <si>
    <t>Office on Penn's CAmpus</t>
  </si>
  <si>
    <t>(267) - 683 - 1352</t>
  </si>
  <si>
    <t>Love, Essex</t>
  </si>
  <si>
    <t>SARAH HARKINS</t>
  </si>
  <si>
    <t>SARAH</t>
  </si>
  <si>
    <t>RS4EVER1@COMCAST.NET</t>
  </si>
  <si>
    <t>RICHARD HARKINS</t>
  </si>
  <si>
    <t>1900 NORTH 9TH STREET 
PHILADELPHIA, PA 19122</t>
  </si>
  <si>
    <t>OFFICE BUILDING CORNER OF 9TH &amp; BERKS STREETS</t>
  </si>
  <si>
    <t>CANCELLED</t>
  </si>
  <si>
    <t>(215) - 316 - 6518</t>
  </si>
  <si>
    <t>jaems.howell@stryker.com</t>
  </si>
  <si>
    <t>Janine Ward</t>
  </si>
  <si>
    <t>Janine</t>
  </si>
  <si>
    <t>Patward4783@yahoo.com</t>
  </si>
  <si>
    <t>Pat Ward</t>
  </si>
  <si>
    <t xml:space="preserve"> 144 Broadway 
Westville, NJ 08093</t>
  </si>
  <si>
    <t xml:space="preserve"> Plain front office building, no name, office #(856) 432-6665
Address number on street side glass</t>
  </si>
  <si>
    <t>10a - 2:30p</t>
  </si>
  <si>
    <t>12:30p</t>
  </si>
  <si>
    <t>(609) - 970 - 7370</t>
  </si>
  <si>
    <t>Office closes at 3pm!!</t>
  </si>
  <si>
    <t>Love, Pat</t>
  </si>
  <si>
    <t>Fox 29 (radio spot by Bucks County)</t>
  </si>
  <si>
    <t>cancelled</t>
  </si>
  <si>
    <t>Stephanie Downs</t>
  </si>
  <si>
    <t>Peanut</t>
  </si>
  <si>
    <t>Oneleg9837@Gmail.Com</t>
  </si>
  <si>
    <t>Jeff Hall</t>
  </si>
  <si>
    <t xml:space="preserve"> 6 Kates Tract 
Mt Holly, NJ 08060</t>
  </si>
  <si>
    <t>(609) - 346 - 9813</t>
  </si>
  <si>
    <t>I'm so happy that you've agreed to be my wife! I love you, Jeff.</t>
  </si>
  <si>
    <t>Ann Neff</t>
  </si>
  <si>
    <t>Ann</t>
  </si>
  <si>
    <t>Coriander Eagle Plaza 910 Haddonfield-Berlin Rd 
voorhees township, NJ 08043</t>
  </si>
  <si>
    <t>restaurant</t>
  </si>
  <si>
    <t>(609) - 706 - 3824</t>
  </si>
  <si>
    <t>Rt 561 to Eagle Plaza</t>
  </si>
  <si>
    <t>Love, George</t>
  </si>
  <si>
    <t xml:space="preserve"> Powerback Rehab 113 south route 73 
voorhees township, nj 08043</t>
  </si>
  <si>
    <t>3 PM to 5 PM</t>
  </si>
  <si>
    <t>(609) - 287 - 2585</t>
  </si>
  <si>
    <t>radio spot Fox29</t>
  </si>
  <si>
    <t>radio</t>
  </si>
  <si>
    <t>cash to quartet</t>
  </si>
  <si>
    <t>no card
paid</t>
  </si>
  <si>
    <t>QT 6</t>
  </si>
  <si>
    <t>Radio</t>
  </si>
  <si>
    <t>Co-Worker received one (QT performance)</t>
  </si>
  <si>
    <t>QT performance</t>
  </si>
  <si>
    <t>Ad/Sign in window of Lamp Post Diner (poster)</t>
  </si>
  <si>
    <t>ebiz.org</t>
  </si>
  <si>
    <t>Dave (member)</t>
  </si>
  <si>
    <t>Used them before (repeat customer)</t>
  </si>
  <si>
    <t>repeat customer</t>
  </si>
  <si>
    <t>social media</t>
  </si>
  <si>
    <t>Steve ritz (member)</t>
  </si>
  <si>
    <t>friend (member)</t>
  </si>
  <si>
    <t>internet</t>
  </si>
  <si>
    <t>Coffee Works (poster)</t>
  </si>
  <si>
    <t xml:space="preserve"> I sang with you fellas last Christmas as a Holiday singer. Also, Jimmy Griffin told me about this!
Holiday chorus, member</t>
  </si>
  <si>
    <t>ink supplies</t>
  </si>
  <si>
    <t>Flowers for extra HCT jobs</t>
  </si>
  <si>
    <t>Refund</t>
  </si>
  <si>
    <t>Cancelled</t>
  </si>
  <si>
    <t>assigned elsewhere</t>
  </si>
  <si>
    <t>Assigned to Philly, Mathew Fellows
Spruce Street</t>
  </si>
  <si>
    <t>Assigned to Mainliners</t>
  </si>
  <si>
    <t>holiday chorus</t>
  </si>
  <si>
    <t>check sum</t>
  </si>
  <si>
    <t>Came to our office (QT performance)</t>
  </si>
  <si>
    <t>Poster at coffee works, eagle plaza</t>
  </si>
  <si>
    <t>flyer</t>
  </si>
  <si>
    <t>214 Morgan Ave 
Haddon twp nj 08108</t>
  </si>
  <si>
    <t>Address of From</t>
  </si>
  <si>
    <t>Steven Ritz, member</t>
  </si>
  <si>
    <t>Long Term Fan, repeat</t>
  </si>
  <si>
    <t xml:space="preserve">my husband sings barbershop in NC, other
</t>
  </si>
  <si>
    <t>Googled it (internet)</t>
  </si>
  <si>
    <t>personal (member)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</si>
</sst>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45" x14ac:knownFonts="1">
    <font>
      <sz val="10"/>
      <name val="Arial"/>
    </font>
    <font>
      <sz val="10"/>
      <name val="Arial"/>
      <family val="2"/>
    </font>
    <font>
      <sz val="8"/>
      <name val="Arial"/>
      <family val="2"/>
    </font>
    <font>
      <b/>
      <sz val="10"/>
      <name val="Arial"/>
      <family val="2"/>
    </font>
    <font>
      <b/>
      <sz val="10"/>
      <color indexed="10"/>
      <name val="Arial"/>
      <family val="2"/>
    </font>
    <font>
      <sz val="10"/>
      <color indexed="10"/>
      <name val="Arial"/>
      <family val="2"/>
    </font>
    <font>
      <sz val="10"/>
      <name val="Arial"/>
      <family val="2"/>
    </font>
    <font>
      <sz val="10"/>
      <color indexed="53"/>
      <name val="Arial"/>
      <family val="2"/>
    </font>
    <font>
      <sz val="10"/>
      <color indexed="10"/>
      <name val="Arial"/>
      <family val="2"/>
    </font>
    <font>
      <b/>
      <sz val="10"/>
      <color indexed="10"/>
      <name val="Arial"/>
      <family val="2"/>
    </font>
    <font>
      <sz val="12"/>
      <name val="Times New Roman"/>
      <family val="1"/>
    </font>
    <font>
      <sz val="12"/>
      <color indexed="10"/>
      <name val="Arial"/>
      <family val="2"/>
    </font>
    <font>
      <sz val="12"/>
      <name val="Arial"/>
      <family val="2"/>
    </font>
    <font>
      <u/>
      <sz val="10"/>
      <color theme="10"/>
      <name val="Arial"/>
      <family val="2"/>
    </font>
    <font>
      <strike/>
      <sz val="10"/>
      <name val="Arial"/>
      <family val="2"/>
    </font>
    <font>
      <sz val="9"/>
      <name val="Tahoma"/>
      <family val="2"/>
    </font>
    <font>
      <sz val="11"/>
      <name val="Arial"/>
      <family val="2"/>
    </font>
    <font>
      <b/>
      <sz val="9"/>
      <name val="Tahoma"/>
      <family val="2"/>
    </font>
    <font>
      <sz val="9"/>
      <color rgb="FF000000"/>
      <name val="Tahoma"/>
      <family val="2"/>
    </font>
    <font>
      <sz val="9"/>
      <color rgb="FF333333"/>
      <name val="Tahoma"/>
      <family val="2"/>
    </font>
    <font>
      <sz val="11"/>
      <color rgb="FF333333"/>
      <name val="Tahoma"/>
      <family val="2"/>
    </font>
    <font>
      <sz val="12"/>
      <color rgb="FF333333"/>
      <name val="Tahoma"/>
      <family val="2"/>
    </font>
    <font>
      <u/>
      <sz val="12"/>
      <color theme="10"/>
      <name val="Arial"/>
      <family val="2"/>
    </font>
    <font>
      <b/>
      <sz val="12"/>
      <name val="Arial"/>
      <family val="2"/>
    </font>
    <font>
      <b/>
      <sz val="12"/>
      <color indexed="10"/>
      <name val="Arial"/>
      <family val="2"/>
    </font>
    <font>
      <sz val="12"/>
      <name val="Tahoma"/>
      <family val="2"/>
    </font>
    <font>
      <sz val="12"/>
      <color rgb="FF000000"/>
      <name val="Tahoma"/>
      <family val="2"/>
    </font>
    <font>
      <sz val="14"/>
      <color rgb="FF333333"/>
      <name val="Tahoma"/>
      <family val="2"/>
    </font>
    <font>
      <sz val="14"/>
      <name val="Arial"/>
      <family val="2"/>
    </font>
    <font>
      <b/>
      <sz val="14"/>
      <color indexed="10"/>
      <name val="Arial"/>
      <family val="2"/>
    </font>
    <font>
      <b/>
      <sz val="14"/>
      <name val="Arial"/>
      <family val="2"/>
    </font>
    <font>
      <sz val="14"/>
      <name val="Tahoma"/>
      <family val="2"/>
    </font>
    <font>
      <sz val="12"/>
      <name val="Calibri"/>
      <family val="2"/>
    </font>
    <font>
      <sz val="12"/>
      <color rgb="FF777777"/>
      <name val="Arial"/>
      <family val="2"/>
    </font>
    <font>
      <b/>
      <i/>
      <sz val="12"/>
      <color rgb="FF333333"/>
      <name val="Tahoma"/>
      <family val="2"/>
    </font>
    <font>
      <b/>
      <sz val="14"/>
      <color rgb="FF333333"/>
      <name val="Tahoma"/>
      <family val="2"/>
    </font>
    <font>
      <sz val="16"/>
      <name val="Arial"/>
      <family val="2"/>
    </font>
    <font>
      <b/>
      <sz val="16"/>
      <name val="Arial"/>
      <family val="2"/>
    </font>
    <font>
      <sz val="18"/>
      <name val="Arial"/>
      <family val="2"/>
    </font>
    <font>
      <b/>
      <sz val="18"/>
      <name val="Arial"/>
      <family val="2"/>
    </font>
    <font>
      <b/>
      <sz val="16"/>
      <color indexed="10"/>
      <name val="Arial"/>
      <family val="2"/>
    </font>
    <font>
      <b/>
      <sz val="18"/>
      <color indexed="10"/>
      <name val="Arial"/>
      <family val="2"/>
    </font>
    <font>
      <b/>
      <sz val="12"/>
      <name val="Tahoma"/>
      <family val="2"/>
    </font>
    <font>
      <strike/>
      <sz val="16"/>
      <name val="Arial"/>
      <family val="2"/>
    </font>
    <font>
      <b/>
      <sz val="9"/>
      <color rgb="FF333333"/>
      <name val="Tahoma"/>
      <family val="2"/>
    </font>
  </fonts>
  <fills count="17">
    <fill>
      <patternFill patternType="none"/>
    </fill>
    <fill>
      <patternFill patternType="gray125"/>
    </fill>
    <fill>
      <patternFill patternType="solid">
        <fgColor indexed="10"/>
        <bgColor indexed="64"/>
      </patternFill>
    </fill>
    <fill>
      <patternFill patternType="solid">
        <fgColor indexed="13"/>
        <bgColor indexed="64"/>
      </patternFill>
    </fill>
    <fill>
      <patternFill patternType="solid">
        <fgColor indexed="42"/>
        <bgColor indexed="64"/>
      </patternFill>
    </fill>
    <fill>
      <patternFill patternType="solid">
        <fgColor indexed="41"/>
        <bgColor indexed="64"/>
      </patternFill>
    </fill>
    <fill>
      <patternFill patternType="solid">
        <fgColor indexed="47"/>
        <bgColor indexed="64"/>
      </patternFill>
    </fill>
    <fill>
      <patternFill patternType="solid">
        <fgColor rgb="FFFF0000"/>
        <bgColor indexed="64"/>
      </patternFill>
    </fill>
    <fill>
      <patternFill patternType="solid">
        <fgColor theme="1" tint="0.499984740745262"/>
        <bgColor indexed="64"/>
      </patternFill>
    </fill>
    <fill>
      <patternFill patternType="solid">
        <fgColor rgb="FFF3F7FB"/>
        <bgColor indexed="64"/>
      </patternFill>
    </fill>
    <fill>
      <patternFill patternType="solid">
        <fgColor rgb="FFFDFDFD"/>
        <bgColor indexed="64"/>
      </patternFill>
    </fill>
    <fill>
      <patternFill patternType="solid">
        <fgColor rgb="FFFFFFFF"/>
        <bgColor indexed="64"/>
      </patternFill>
    </fill>
    <fill>
      <patternFill patternType="lightDown">
        <bgColor theme="0" tint="-0.14996795556505021"/>
      </patternFill>
    </fill>
    <fill>
      <patternFill patternType="lightDown"/>
    </fill>
    <fill>
      <patternFill patternType="lightDown">
        <bgColor theme="2" tint="-0.249977111117893"/>
      </patternFill>
    </fill>
    <fill>
      <patternFill patternType="lightDown">
        <bgColor auto="1"/>
      </patternFill>
    </fill>
    <fill>
      <patternFill patternType="gray0625">
        <bgColor theme="0" tint="-4.9989318521683403E-2"/>
      </patternFill>
    </fill>
  </fills>
  <borders count="12">
    <border>
      <left/>
      <right/>
      <top/>
      <bottom/>
      <diagonal/>
    </border>
    <border>
      <left style="thin">
        <color auto="1"/>
      </left>
      <right style="thin">
        <color auto="1"/>
      </right>
      <top/>
      <bottom/>
      <diagonal/>
    </border>
    <border>
      <left/>
      <right/>
      <top style="thin">
        <color auto="1"/>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bottom style="medium">
        <color rgb="FFDEDEDE"/>
      </bottom>
      <diagonal/>
    </border>
    <border>
      <left/>
      <right style="thin">
        <color auto="1"/>
      </right>
      <top style="thin">
        <color auto="1"/>
      </top>
      <bottom/>
      <diagonal/>
    </border>
    <border>
      <left/>
      <right style="thin">
        <color auto="1"/>
      </right>
      <top/>
      <bottom style="thin">
        <color auto="1"/>
      </bottom>
      <diagonal/>
    </border>
  </borders>
  <cellStyleXfs count="3">
    <xf numFmtId="0" fontId="0" fillId="0" borderId="0"/>
    <xf numFmtId="44" fontId="1" fillId="0" borderId="0" applyFont="0" applyFill="0" applyBorder="0" applyAlignment="0" applyProtection="0"/>
    <xf numFmtId="0" fontId="13" fillId="0" borderId="0" applyNumberFormat="0" applyFill="0" applyBorder="0" applyAlignment="0" applyProtection="0"/>
  </cellStyleXfs>
  <cellXfs count="376">
    <xf numFmtId="0" fontId="0" fillId="0" borderId="0" xfId="0"/>
    <xf numFmtId="0" fontId="3" fillId="0" borderId="0" xfId="0" applyFont="1"/>
    <xf numFmtId="18" fontId="3" fillId="0" borderId="0" xfId="0" applyNumberFormat="1" applyFont="1"/>
    <xf numFmtId="0" fontId="4" fillId="0" borderId="0" xfId="0" applyFont="1"/>
    <xf numFmtId="0" fontId="5" fillId="0" borderId="0" xfId="0" applyFont="1"/>
    <xf numFmtId="44" fontId="3" fillId="0" borderId="0" xfId="1" applyFont="1"/>
    <xf numFmtId="0" fontId="3" fillId="2" borderId="0" xfId="0" applyFont="1" applyFill="1"/>
    <xf numFmtId="0" fontId="0" fillId="2" borderId="0" xfId="0" applyFill="1"/>
    <xf numFmtId="0" fontId="3" fillId="0" borderId="0" xfId="0" applyFont="1" applyFill="1"/>
    <xf numFmtId="0" fontId="0" fillId="0" borderId="0" xfId="0" applyFill="1"/>
    <xf numFmtId="0" fontId="6" fillId="0" borderId="0" xfId="0" applyFont="1"/>
    <xf numFmtId="0" fontId="6" fillId="0" borderId="0" xfId="0" applyFont="1" applyFill="1"/>
    <xf numFmtId="0" fontId="4" fillId="0" borderId="0" xfId="0" applyFont="1" applyFill="1"/>
    <xf numFmtId="0" fontId="3" fillId="3" borderId="0" xfId="0" applyFont="1" applyFill="1"/>
    <xf numFmtId="0" fontId="3" fillId="4" borderId="0" xfId="0" applyFont="1" applyFill="1"/>
    <xf numFmtId="0" fontId="3" fillId="5" borderId="0" xfId="0" applyFont="1" applyFill="1"/>
    <xf numFmtId="0" fontId="3" fillId="6" borderId="0" xfId="0" applyFont="1" applyFill="1"/>
    <xf numFmtId="0" fontId="0" fillId="4" borderId="0" xfId="0" applyFill="1"/>
    <xf numFmtId="0" fontId="4" fillId="4" borderId="0" xfId="0" applyFont="1" applyFill="1"/>
    <xf numFmtId="0" fontId="6" fillId="4" borderId="0" xfId="0" applyFont="1" applyFill="1"/>
    <xf numFmtId="0" fontId="7" fillId="0" borderId="0" xfId="0" applyFont="1" applyFill="1"/>
    <xf numFmtId="16" fontId="3" fillId="0" borderId="0" xfId="0" applyNumberFormat="1" applyFont="1"/>
    <xf numFmtId="0" fontId="8" fillId="0" borderId="0" xfId="0" applyFont="1"/>
    <xf numFmtId="0" fontId="8" fillId="0" borderId="0" xfId="0" applyFont="1" applyFill="1"/>
    <xf numFmtId="20" fontId="3" fillId="0" borderId="0" xfId="0" applyNumberFormat="1" applyFont="1"/>
    <xf numFmtId="0" fontId="6" fillId="0" borderId="0" xfId="0" applyFont="1" applyAlignment="1">
      <alignment wrapText="1"/>
    </xf>
    <xf numFmtId="0" fontId="3" fillId="0" borderId="0" xfId="0" applyFont="1" applyAlignment="1">
      <alignment wrapText="1"/>
    </xf>
    <xf numFmtId="0" fontId="0" fillId="0" borderId="0" xfId="0" applyFill="1" applyAlignment="1">
      <alignment wrapText="1"/>
    </xf>
    <xf numFmtId="0" fontId="0" fillId="2" borderId="0" xfId="0" applyFill="1" applyAlignment="1">
      <alignment wrapText="1"/>
    </xf>
    <xf numFmtId="0" fontId="0" fillId="0" borderId="0" xfId="0" applyAlignment="1">
      <alignment wrapText="1"/>
    </xf>
    <xf numFmtId="0" fontId="11" fillId="0" borderId="0" xfId="0" applyFont="1" applyAlignment="1">
      <alignment horizontal="center"/>
    </xf>
    <xf numFmtId="0" fontId="12" fillId="0" borderId="0" xfId="0" applyFont="1" applyAlignment="1">
      <alignment horizontal="center"/>
    </xf>
    <xf numFmtId="0" fontId="12" fillId="2" borderId="0" xfId="0" applyFont="1" applyFill="1" applyAlignment="1">
      <alignment horizontal="center"/>
    </xf>
    <xf numFmtId="0" fontId="12" fillId="0" borderId="0" xfId="0" applyFont="1" applyFill="1" applyAlignment="1">
      <alignment horizontal="center"/>
    </xf>
    <xf numFmtId="16" fontId="0" fillId="0" borderId="0" xfId="0" applyNumberFormat="1" applyFill="1"/>
    <xf numFmtId="16" fontId="4" fillId="0" borderId="0" xfId="0" applyNumberFormat="1" applyFont="1"/>
    <xf numFmtId="0" fontId="6" fillId="0" borderId="0" xfId="0" applyFont="1" applyAlignment="1"/>
    <xf numFmtId="0" fontId="3" fillId="0" borderId="0" xfId="0" applyFont="1" applyAlignment="1"/>
    <xf numFmtId="0" fontId="12" fillId="7" borderId="0" xfId="0" applyFont="1" applyFill="1" applyAlignment="1">
      <alignment horizontal="center"/>
    </xf>
    <xf numFmtId="16" fontId="3" fillId="0" borderId="0" xfId="0" applyNumberFormat="1" applyFont="1" applyFill="1"/>
    <xf numFmtId="16" fontId="0" fillId="0" borderId="0" xfId="0" applyNumberFormat="1"/>
    <xf numFmtId="0" fontId="4" fillId="0" borderId="0" xfId="0" applyFont="1" applyAlignment="1"/>
    <xf numFmtId="0" fontId="3" fillId="2" borderId="0" xfId="0" applyFont="1" applyFill="1" applyAlignment="1"/>
    <xf numFmtId="0" fontId="0" fillId="0" borderId="0" xfId="0" applyFill="1" applyAlignment="1"/>
    <xf numFmtId="0" fontId="0" fillId="2" borderId="0" xfId="0" applyFill="1" applyAlignment="1"/>
    <xf numFmtId="0" fontId="3" fillId="0" borderId="0" xfId="0" applyFont="1" applyFill="1" applyAlignment="1"/>
    <xf numFmtId="0" fontId="0" fillId="0" borderId="0" xfId="0" applyAlignment="1"/>
    <xf numFmtId="0" fontId="9" fillId="0" borderId="0" xfId="0" applyFont="1" applyAlignment="1"/>
    <xf numFmtId="44" fontId="3" fillId="0" borderId="0" xfId="1" applyFont="1" applyAlignment="1"/>
    <xf numFmtId="0" fontId="8" fillId="0" borderId="0" xfId="0" applyFont="1" applyAlignment="1"/>
    <xf numFmtId="0" fontId="12" fillId="0" borderId="0" xfId="0" applyFont="1" applyFill="1" applyAlignment="1">
      <alignment horizontal="center" wrapText="1"/>
    </xf>
    <xf numFmtId="16" fontId="0" fillId="0" borderId="0" xfId="0" applyNumberFormat="1" applyAlignment="1">
      <alignment wrapText="1"/>
    </xf>
    <xf numFmtId="0" fontId="5" fillId="0" borderId="0" xfId="0" applyFont="1" applyAlignment="1"/>
    <xf numFmtId="39" fontId="4" fillId="0" borderId="0" xfId="0" applyNumberFormat="1" applyFont="1"/>
    <xf numFmtId="39" fontId="6" fillId="0" borderId="0" xfId="0" applyNumberFormat="1" applyFont="1"/>
    <xf numFmtId="39" fontId="3" fillId="0" borderId="0" xfId="1" applyNumberFormat="1" applyFont="1"/>
    <xf numFmtId="39" fontId="3" fillId="0" borderId="0" xfId="0" applyNumberFormat="1" applyFont="1"/>
    <xf numFmtId="39" fontId="3" fillId="2" borderId="0" xfId="0" applyNumberFormat="1" applyFont="1" applyFill="1"/>
    <xf numFmtId="39" fontId="0" fillId="0" borderId="0" xfId="0" applyNumberFormat="1"/>
    <xf numFmtId="39" fontId="0" fillId="2" borderId="0" xfId="0" applyNumberFormat="1" applyFill="1"/>
    <xf numFmtId="39" fontId="0" fillId="2" borderId="0" xfId="1" applyNumberFormat="1" applyFont="1" applyFill="1"/>
    <xf numFmtId="39" fontId="3" fillId="2" borderId="0" xfId="1" applyNumberFormat="1" applyFont="1" applyFill="1"/>
    <xf numFmtId="39" fontId="8" fillId="0" borderId="0" xfId="0" applyNumberFormat="1" applyFont="1"/>
    <xf numFmtId="0" fontId="15" fillId="0" borderId="0" xfId="0" applyFont="1"/>
    <xf numFmtId="0" fontId="3" fillId="8" borderId="0" xfId="0" applyFont="1" applyFill="1"/>
    <xf numFmtId="0" fontId="4" fillId="0" borderId="1" xfId="0" applyFont="1" applyBorder="1"/>
    <xf numFmtId="0" fontId="3" fillId="0" borderId="1" xfId="0" applyFont="1" applyFill="1" applyBorder="1"/>
    <xf numFmtId="0" fontId="0" fillId="0" borderId="1" xfId="0" applyFill="1" applyBorder="1"/>
    <xf numFmtId="0" fontId="0" fillId="0" borderId="1" xfId="0" applyBorder="1"/>
    <xf numFmtId="0" fontId="4" fillId="0" borderId="1" xfId="0" applyFont="1" applyFill="1" applyBorder="1"/>
    <xf numFmtId="0" fontId="0" fillId="2" borderId="1" xfId="0" applyFill="1" applyBorder="1"/>
    <xf numFmtId="0" fontId="3" fillId="0" borderId="1" xfId="0" applyFont="1" applyBorder="1"/>
    <xf numFmtId="0" fontId="0" fillId="0" borderId="1" xfId="0" applyFill="1" applyBorder="1" applyAlignment="1">
      <alignment wrapText="1"/>
    </xf>
    <xf numFmtId="0" fontId="8" fillId="0" borderId="1" xfId="0" applyFont="1" applyFill="1" applyBorder="1"/>
    <xf numFmtId="0" fontId="8" fillId="0" borderId="1" xfId="0" applyFont="1" applyBorder="1"/>
    <xf numFmtId="0" fontId="12" fillId="0" borderId="2" xfId="0" applyFont="1" applyBorder="1" applyAlignment="1">
      <alignment horizontal="center"/>
    </xf>
    <xf numFmtId="0" fontId="6" fillId="0" borderId="2" xfId="0" applyFont="1" applyBorder="1"/>
    <xf numFmtId="0" fontId="12" fillId="0" borderId="0" xfId="0" applyFont="1" applyBorder="1" applyAlignment="1">
      <alignment horizontal="center"/>
    </xf>
    <xf numFmtId="0" fontId="6" fillId="0" borderId="0" xfId="0" applyFont="1" applyBorder="1"/>
    <xf numFmtId="0" fontId="6" fillId="0" borderId="0" xfId="0" applyFont="1" applyBorder="1" applyAlignment="1"/>
    <xf numFmtId="39" fontId="6" fillId="0" borderId="0" xfId="0" applyNumberFormat="1" applyFont="1" applyBorder="1"/>
    <xf numFmtId="0" fontId="11" fillId="2" borderId="0" xfId="0" applyFont="1" applyFill="1" applyBorder="1" applyAlignment="1">
      <alignment horizontal="center"/>
    </xf>
    <xf numFmtId="0" fontId="4" fillId="2" borderId="0" xfId="0" applyFont="1" applyFill="1" applyBorder="1"/>
    <xf numFmtId="0" fontId="4" fillId="2" borderId="0" xfId="0" applyFont="1" applyFill="1" applyBorder="1" applyAlignment="1"/>
    <xf numFmtId="39" fontId="4" fillId="2" borderId="0" xfId="0" applyNumberFormat="1" applyFont="1" applyFill="1" applyBorder="1"/>
    <xf numFmtId="0" fontId="5" fillId="2" borderId="0" xfId="0" applyFont="1" applyFill="1" applyBorder="1"/>
    <xf numFmtId="0" fontId="3" fillId="0" borderId="0" xfId="0" applyFont="1" applyBorder="1"/>
    <xf numFmtId="0" fontId="3" fillId="0" borderId="0" xfId="0" applyFont="1" applyBorder="1" applyAlignment="1"/>
    <xf numFmtId="44" fontId="3" fillId="0" borderId="0" xfId="1" applyFont="1" applyBorder="1" applyAlignment="1"/>
    <xf numFmtId="44" fontId="3" fillId="0" borderId="0" xfId="1" applyFont="1" applyBorder="1"/>
    <xf numFmtId="16" fontId="3" fillId="0" borderId="0" xfId="1" applyNumberFormat="1" applyFont="1" applyBorder="1"/>
    <xf numFmtId="0" fontId="0" fillId="0" borderId="0" xfId="0" applyBorder="1"/>
    <xf numFmtId="0" fontId="12" fillId="2" borderId="0" xfId="0" applyFont="1" applyFill="1" applyBorder="1" applyAlignment="1">
      <alignment horizontal="center"/>
    </xf>
    <xf numFmtId="0" fontId="3" fillId="2" borderId="0" xfId="0" applyFont="1" applyFill="1" applyBorder="1"/>
    <xf numFmtId="0" fontId="3" fillId="2" borderId="0" xfId="0" applyFont="1" applyFill="1" applyBorder="1" applyAlignment="1"/>
    <xf numFmtId="39" fontId="3" fillId="2" borderId="0" xfId="0" applyNumberFormat="1" applyFont="1" applyFill="1" applyBorder="1"/>
    <xf numFmtId="0" fontId="0" fillId="2" borderId="0" xfId="0" applyFill="1" applyBorder="1"/>
    <xf numFmtId="0" fontId="3" fillId="0" borderId="0" xfId="0" applyFont="1" applyBorder="1" applyAlignment="1">
      <alignment wrapText="1"/>
    </xf>
    <xf numFmtId="16" fontId="3" fillId="0" borderId="0" xfId="0" applyNumberFormat="1" applyFont="1" applyBorder="1"/>
    <xf numFmtId="0" fontId="15" fillId="0" borderId="0" xfId="0" applyFont="1" applyAlignment="1">
      <alignment wrapText="1"/>
    </xf>
    <xf numFmtId="0" fontId="13" fillId="0" borderId="0" xfId="2"/>
    <xf numFmtId="0" fontId="0" fillId="0" borderId="0" xfId="0" applyFont="1" applyFill="1"/>
    <xf numFmtId="0" fontId="0" fillId="0" borderId="0" xfId="0" applyFont="1" applyFill="1" applyAlignment="1"/>
    <xf numFmtId="0" fontId="16" fillId="0" borderId="0" xfId="0" applyFont="1" applyFill="1"/>
    <xf numFmtId="0" fontId="4" fillId="0" borderId="3" xfId="0" applyFont="1" applyBorder="1"/>
    <xf numFmtId="0" fontId="0" fillId="0" borderId="3" xfId="0" applyFill="1" applyBorder="1"/>
    <xf numFmtId="0" fontId="3" fillId="0" borderId="3" xfId="0" applyFont="1" applyFill="1" applyBorder="1"/>
    <xf numFmtId="0" fontId="0" fillId="0" borderId="3" xfId="0" applyBorder="1"/>
    <xf numFmtId="0" fontId="3" fillId="0" borderId="3" xfId="0" applyFont="1" applyBorder="1"/>
    <xf numFmtId="0" fontId="0" fillId="0" borderId="3" xfId="0" applyFill="1" applyBorder="1" applyAlignment="1">
      <alignment wrapText="1"/>
    </xf>
    <xf numFmtId="0" fontId="4" fillId="0" borderId="3" xfId="0" applyFont="1" applyFill="1" applyBorder="1"/>
    <xf numFmtId="0" fontId="8" fillId="0" borderId="3" xfId="0" applyFont="1" applyFill="1" applyBorder="1"/>
    <xf numFmtId="0" fontId="8" fillId="0" borderId="3" xfId="0" applyFont="1" applyBorder="1"/>
    <xf numFmtId="0" fontId="17" fillId="0" borderId="0" xfId="0" applyFont="1"/>
    <xf numFmtId="0" fontId="0" fillId="7" borderId="0" xfId="0" applyFill="1" applyAlignment="1"/>
    <xf numFmtId="0" fontId="4" fillId="0" borderId="6" xfId="0" applyFont="1" applyBorder="1"/>
    <xf numFmtId="0" fontId="4" fillId="4" borderId="6" xfId="0" applyFont="1" applyFill="1" applyBorder="1"/>
    <xf numFmtId="0" fontId="4" fillId="0" borderId="7" xfId="0" applyFont="1" applyBorder="1"/>
    <xf numFmtId="0" fontId="5" fillId="0" borderId="6" xfId="0" applyFont="1" applyBorder="1"/>
    <xf numFmtId="0" fontId="4" fillId="0" borderId="4" xfId="0" applyFont="1" applyBorder="1"/>
    <xf numFmtId="0" fontId="6" fillId="4" borderId="5" xfId="0" applyFont="1" applyFill="1" applyBorder="1"/>
    <xf numFmtId="0" fontId="6" fillId="4" borderId="6" xfId="0" applyFont="1" applyFill="1" applyBorder="1"/>
    <xf numFmtId="0" fontId="6" fillId="0" borderId="6" xfId="0" applyFont="1" applyFill="1" applyBorder="1"/>
    <xf numFmtId="0" fontId="4" fillId="4" borderId="5" xfId="0" applyFont="1" applyFill="1" applyBorder="1"/>
    <xf numFmtId="0" fontId="3" fillId="4" borderId="5" xfId="0" applyFont="1" applyFill="1" applyBorder="1"/>
    <xf numFmtId="0" fontId="0" fillId="0" borderId="6" xfId="0" applyFill="1" applyBorder="1"/>
    <xf numFmtId="0" fontId="0" fillId="4" borderId="5" xfId="0" applyFill="1" applyBorder="1"/>
    <xf numFmtId="8" fontId="3" fillId="0" borderId="0" xfId="0" applyNumberFormat="1" applyFont="1" applyAlignment="1"/>
    <xf numFmtId="164" fontId="0" fillId="0" borderId="0" xfId="0" applyNumberFormat="1" applyAlignment="1"/>
    <xf numFmtId="8" fontId="0" fillId="0" borderId="0" xfId="0" applyNumberFormat="1"/>
    <xf numFmtId="8" fontId="0" fillId="0" borderId="0" xfId="0" applyNumberFormat="1" applyAlignment="1"/>
    <xf numFmtId="8" fontId="6" fillId="0" borderId="0" xfId="0" quotePrefix="1" applyNumberFormat="1" applyFont="1"/>
    <xf numFmtId="8" fontId="3" fillId="0" borderId="0" xfId="1" applyNumberFormat="1" applyFont="1" applyBorder="1" applyAlignment="1"/>
    <xf numFmtId="0" fontId="4" fillId="0" borderId="5" xfId="0" applyFont="1" applyBorder="1" applyAlignment="1">
      <alignment wrapText="1"/>
    </xf>
    <xf numFmtId="0" fontId="3" fillId="0" borderId="8" xfId="0" applyFont="1" applyFill="1" applyBorder="1"/>
    <xf numFmtId="0" fontId="0" fillId="0" borderId="8" xfId="0" applyFill="1" applyBorder="1"/>
    <xf numFmtId="0" fontId="0" fillId="0" borderId="8" xfId="0" applyBorder="1"/>
    <xf numFmtId="0" fontId="4" fillId="0" borderId="8" xfId="0" applyFont="1" applyBorder="1"/>
    <xf numFmtId="0" fontId="3" fillId="0" borderId="8" xfId="0" applyFont="1" applyBorder="1"/>
    <xf numFmtId="0" fontId="0" fillId="0" borderId="8" xfId="0" applyFill="1" applyBorder="1" applyAlignment="1">
      <alignment wrapText="1"/>
    </xf>
    <xf numFmtId="0" fontId="4" fillId="0" borderId="8" xfId="0" applyFont="1" applyFill="1" applyBorder="1"/>
    <xf numFmtId="0" fontId="8" fillId="0" borderId="8" xfId="0" applyFont="1" applyFill="1" applyBorder="1"/>
    <xf numFmtId="0" fontId="0" fillId="2" borderId="8" xfId="0" applyFill="1" applyBorder="1"/>
    <xf numFmtId="0" fontId="8" fillId="0" borderId="8" xfId="0" applyFont="1" applyBorder="1"/>
    <xf numFmtId="0" fontId="6" fillId="4" borderId="8" xfId="0" applyFont="1" applyFill="1" applyBorder="1"/>
    <xf numFmtId="0" fontId="6" fillId="0" borderId="8" xfId="0" applyFont="1" applyFill="1" applyBorder="1"/>
    <xf numFmtId="0" fontId="3" fillId="8" borderId="8" xfId="0" applyFont="1" applyFill="1" applyBorder="1"/>
    <xf numFmtId="0" fontId="3" fillId="7" borderId="0" xfId="0" applyFont="1" applyFill="1"/>
    <xf numFmtId="0" fontId="3" fillId="7" borderId="0" xfId="0" applyFont="1" applyFill="1" applyAlignment="1"/>
    <xf numFmtId="39" fontId="3" fillId="7" borderId="0" xfId="0" applyNumberFormat="1" applyFont="1" applyFill="1"/>
    <xf numFmtId="0" fontId="0" fillId="7" borderId="0" xfId="0" applyFill="1"/>
    <xf numFmtId="8" fontId="6" fillId="0" borderId="0" xfId="0" applyNumberFormat="1" applyFont="1" applyAlignment="1">
      <alignment wrapText="1"/>
    </xf>
    <xf numFmtId="0" fontId="1" fillId="4" borderId="5" xfId="0" applyFont="1" applyFill="1" applyBorder="1"/>
    <xf numFmtId="0" fontId="1" fillId="4" borderId="6" xfId="0" applyFont="1" applyFill="1" applyBorder="1"/>
    <xf numFmtId="0" fontId="1" fillId="0" borderId="0" xfId="0" applyFont="1" applyBorder="1"/>
    <xf numFmtId="0" fontId="18" fillId="0" borderId="0" xfId="0" applyFont="1"/>
    <xf numFmtId="0" fontId="15" fillId="9" borderId="0" xfId="0" applyFont="1" applyFill="1" applyAlignment="1">
      <alignment vertical="center" wrapText="1"/>
    </xf>
    <xf numFmtId="0" fontId="15" fillId="9" borderId="9" xfId="0" applyFont="1" applyFill="1" applyBorder="1" applyAlignment="1">
      <alignment vertical="center" wrapText="1"/>
    </xf>
    <xf numFmtId="0" fontId="1" fillId="0" borderId="0" xfId="0" applyFont="1" applyBorder="1" applyAlignment="1"/>
    <xf numFmtId="0" fontId="0" fillId="10" borderId="0" xfId="0" applyFill="1"/>
    <xf numFmtId="0" fontId="15" fillId="10" borderId="9" xfId="0" applyFont="1" applyFill="1" applyBorder="1" applyAlignment="1">
      <alignment vertical="center" wrapText="1"/>
    </xf>
    <xf numFmtId="18" fontId="15" fillId="9" borderId="9" xfId="0" applyNumberFormat="1" applyFont="1" applyFill="1" applyBorder="1" applyAlignment="1">
      <alignment vertical="center" wrapText="1"/>
    </xf>
    <xf numFmtId="0" fontId="1" fillId="0" borderId="0" xfId="0" applyFont="1"/>
    <xf numFmtId="0" fontId="13" fillId="9" borderId="9" xfId="2" applyFill="1" applyBorder="1" applyAlignment="1">
      <alignment vertical="center" wrapText="1"/>
    </xf>
    <xf numFmtId="0" fontId="1" fillId="0" borderId="0" xfId="0" applyFont="1" applyFill="1"/>
    <xf numFmtId="16" fontId="0" fillId="0" borderId="0" xfId="0" applyNumberFormat="1" applyBorder="1"/>
    <xf numFmtId="0" fontId="8" fillId="7" borderId="0" xfId="0" applyFont="1" applyFill="1"/>
    <xf numFmtId="44" fontId="3" fillId="7" borderId="0" xfId="1" applyFont="1" applyFill="1" applyAlignment="1"/>
    <xf numFmtId="44" fontId="3" fillId="7" borderId="0" xfId="1" applyFont="1" applyFill="1"/>
    <xf numFmtId="0" fontId="6" fillId="4" borderId="4" xfId="0" applyFont="1" applyFill="1" applyBorder="1"/>
    <xf numFmtId="0" fontId="4" fillId="4" borderId="4" xfId="0" applyFont="1" applyFill="1" applyBorder="1"/>
    <xf numFmtId="0" fontId="3" fillId="4" borderId="4" xfId="0" applyFont="1" applyFill="1" applyBorder="1"/>
    <xf numFmtId="0" fontId="3" fillId="4" borderId="1" xfId="0" applyFont="1" applyFill="1" applyBorder="1"/>
    <xf numFmtId="0" fontId="0" fillId="4" borderId="4" xfId="0" applyFill="1" applyBorder="1"/>
    <xf numFmtId="0" fontId="3" fillId="3" borderId="1" xfId="0" applyFont="1" applyFill="1" applyBorder="1"/>
    <xf numFmtId="0" fontId="3" fillId="5" borderId="1" xfId="0" applyFont="1" applyFill="1" applyBorder="1"/>
    <xf numFmtId="0" fontId="3" fillId="6" borderId="1" xfId="0" applyFont="1" applyFill="1" applyBorder="1"/>
    <xf numFmtId="0" fontId="4" fillId="0" borderId="4" xfId="0" applyFont="1" applyFill="1" applyBorder="1"/>
    <xf numFmtId="0" fontId="3" fillId="0" borderId="4" xfId="0" applyFont="1" applyFill="1" applyBorder="1"/>
    <xf numFmtId="0" fontId="0" fillId="0" borderId="4" xfId="0" applyFill="1" applyBorder="1"/>
    <xf numFmtId="0" fontId="0" fillId="11" borderId="0" xfId="0" applyFill="1"/>
    <xf numFmtId="0" fontId="1" fillId="0" borderId="0" xfId="0" applyFont="1" applyAlignment="1">
      <alignment wrapText="1"/>
    </xf>
    <xf numFmtId="0" fontId="1" fillId="0" borderId="0" xfId="0" applyFont="1" applyAlignment="1"/>
    <xf numFmtId="0" fontId="1" fillId="9" borderId="0" xfId="0" applyFont="1" applyFill="1" applyAlignment="1">
      <alignment vertical="center" wrapText="1"/>
    </xf>
    <xf numFmtId="164" fontId="0" fillId="0" borderId="0" xfId="0" applyNumberFormat="1"/>
    <xf numFmtId="164" fontId="1" fillId="0" borderId="0" xfId="0" applyNumberFormat="1" applyFont="1"/>
    <xf numFmtId="8" fontId="1" fillId="0" borderId="0" xfId="0" applyNumberFormat="1" applyFont="1"/>
    <xf numFmtId="0" fontId="19" fillId="0" borderId="0" xfId="0" applyFont="1"/>
    <xf numFmtId="0" fontId="19" fillId="9" borderId="0" xfId="0" applyFont="1" applyFill="1" applyBorder="1" applyAlignment="1">
      <alignment vertical="center" wrapText="1"/>
    </xf>
    <xf numFmtId="0" fontId="19" fillId="11" borderId="0" xfId="0" applyFont="1" applyFill="1" applyBorder="1" applyAlignment="1">
      <alignment vertical="center" wrapText="1"/>
    </xf>
    <xf numFmtId="0" fontId="10" fillId="0" borderId="0" xfId="0" applyFont="1" applyBorder="1"/>
    <xf numFmtId="16" fontId="6" fillId="0" borderId="0" xfId="0" applyNumberFormat="1" applyFont="1" applyBorder="1"/>
    <xf numFmtId="0" fontId="21" fillId="9" borderId="9" xfId="0" applyFont="1" applyFill="1" applyBorder="1" applyAlignment="1">
      <alignment vertical="center" wrapText="1"/>
    </xf>
    <xf numFmtId="0" fontId="21" fillId="0" borderId="0" xfId="0" applyFont="1"/>
    <xf numFmtId="0" fontId="22" fillId="9" borderId="9" xfId="2" applyFont="1" applyFill="1" applyBorder="1" applyAlignment="1">
      <alignment vertical="center" wrapText="1"/>
    </xf>
    <xf numFmtId="0" fontId="21" fillId="11" borderId="9" xfId="0" applyFont="1" applyFill="1" applyBorder="1" applyAlignment="1">
      <alignment vertical="center" wrapText="1"/>
    </xf>
    <xf numFmtId="18" fontId="21" fillId="0" borderId="0" xfId="0" applyNumberFormat="1" applyFont="1"/>
    <xf numFmtId="0" fontId="23" fillId="0" borderId="2" xfId="0" applyFont="1" applyBorder="1"/>
    <xf numFmtId="8" fontId="23" fillId="0" borderId="0" xfId="0" applyNumberFormat="1" applyFont="1" applyAlignment="1"/>
    <xf numFmtId="0" fontId="12" fillId="0" borderId="2" xfId="0" applyFont="1" applyBorder="1" applyAlignment="1"/>
    <xf numFmtId="16" fontId="12" fillId="0" borderId="2" xfId="0" applyNumberFormat="1" applyFont="1" applyBorder="1"/>
    <xf numFmtId="0" fontId="21" fillId="9" borderId="0" xfId="0" applyFont="1" applyFill="1" applyBorder="1" applyAlignment="1">
      <alignment vertical="center" wrapText="1"/>
    </xf>
    <xf numFmtId="0" fontId="22" fillId="0" borderId="0" xfId="2" applyFont="1"/>
    <xf numFmtId="39" fontId="23" fillId="0" borderId="0" xfId="1" applyNumberFormat="1" applyFont="1" applyBorder="1"/>
    <xf numFmtId="0" fontId="12" fillId="11" borderId="0" xfId="0" applyFont="1" applyFill="1"/>
    <xf numFmtId="0" fontId="23" fillId="0" borderId="0" xfId="0" applyFont="1" applyBorder="1"/>
    <xf numFmtId="0" fontId="23" fillId="0" borderId="0" xfId="0" applyFont="1" applyBorder="1" applyAlignment="1"/>
    <xf numFmtId="39" fontId="23" fillId="0" borderId="0" xfId="0" applyNumberFormat="1" applyFont="1" applyBorder="1"/>
    <xf numFmtId="0" fontId="21" fillId="0" borderId="0" xfId="0" applyFont="1" applyAlignment="1">
      <alignment wrapText="1"/>
    </xf>
    <xf numFmtId="0" fontId="19" fillId="9" borderId="9" xfId="0" applyFont="1" applyFill="1" applyBorder="1" applyAlignment="1">
      <alignment vertical="center" wrapText="1"/>
    </xf>
    <xf numFmtId="0" fontId="19" fillId="11" borderId="9" xfId="0" applyFont="1" applyFill="1" applyBorder="1" applyAlignment="1">
      <alignment vertical="center" wrapText="1"/>
    </xf>
    <xf numFmtId="18" fontId="19" fillId="9" borderId="9" xfId="0" applyNumberFormat="1" applyFont="1" applyFill="1" applyBorder="1" applyAlignment="1">
      <alignment vertical="center" wrapText="1"/>
    </xf>
    <xf numFmtId="49" fontId="15" fillId="0" borderId="0" xfId="0" applyNumberFormat="1" applyFont="1" applyAlignment="1">
      <alignment vertical="top" wrapText="1"/>
    </xf>
    <xf numFmtId="49" fontId="19" fillId="0" borderId="0" xfId="0" applyNumberFormat="1" applyFont="1" applyAlignment="1">
      <alignment vertical="top" wrapText="1"/>
    </xf>
    <xf numFmtId="49" fontId="5" fillId="0" borderId="0" xfId="0" applyNumberFormat="1" applyFont="1" applyAlignment="1">
      <alignment wrapText="1"/>
    </xf>
    <xf numFmtId="0" fontId="6" fillId="12" borderId="5" xfId="0" applyFont="1" applyFill="1" applyBorder="1"/>
    <xf numFmtId="0" fontId="1" fillId="12" borderId="5" xfId="0" applyFont="1" applyFill="1" applyBorder="1"/>
    <xf numFmtId="0" fontId="4" fillId="12" borderId="5" xfId="0" applyFont="1" applyFill="1" applyBorder="1"/>
    <xf numFmtId="0" fontId="3" fillId="12" borderId="5" xfId="0" applyFont="1" applyFill="1" applyBorder="1"/>
    <xf numFmtId="0" fontId="0" fillId="12" borderId="5" xfId="0" applyFill="1" applyBorder="1"/>
    <xf numFmtId="0" fontId="6" fillId="12" borderId="6" xfId="0" applyFont="1" applyFill="1" applyBorder="1"/>
    <xf numFmtId="0" fontId="6" fillId="12" borderId="0" xfId="0" applyFont="1" applyFill="1" applyBorder="1"/>
    <xf numFmtId="0" fontId="4" fillId="12" borderId="6" xfId="0" applyFont="1" applyFill="1" applyBorder="1"/>
    <xf numFmtId="0" fontId="3" fillId="12" borderId="6" xfId="0" applyFont="1" applyFill="1" applyBorder="1"/>
    <xf numFmtId="0" fontId="0" fillId="12" borderId="6" xfId="0" applyFill="1" applyBorder="1"/>
    <xf numFmtId="0" fontId="3" fillId="13" borderId="5" xfId="0" applyFont="1" applyFill="1" applyBorder="1"/>
    <xf numFmtId="0" fontId="6" fillId="13" borderId="6" xfId="0" applyFont="1" applyFill="1" applyBorder="1"/>
    <xf numFmtId="0" fontId="1" fillId="13" borderId="5" xfId="0" applyFont="1" applyFill="1" applyBorder="1"/>
    <xf numFmtId="0" fontId="1" fillId="13" borderId="6" xfId="0" applyFont="1" applyFill="1" applyBorder="1"/>
    <xf numFmtId="0" fontId="6" fillId="13" borderId="5" xfId="0" applyFont="1" applyFill="1" applyBorder="1"/>
    <xf numFmtId="0" fontId="3" fillId="13" borderId="6" xfId="0" applyFont="1" applyFill="1" applyBorder="1"/>
    <xf numFmtId="0" fontId="6" fillId="13" borderId="0" xfId="0" applyFont="1" applyFill="1" applyBorder="1"/>
    <xf numFmtId="0" fontId="6" fillId="13" borderId="3" xfId="0" applyFont="1" applyFill="1" applyBorder="1" applyAlignment="1">
      <alignment horizontal="center"/>
    </xf>
    <xf numFmtId="0" fontId="4" fillId="13" borderId="5" xfId="0" applyFont="1" applyFill="1" applyBorder="1"/>
    <xf numFmtId="0" fontId="4" fillId="13" borderId="6" xfId="0" applyFont="1" applyFill="1" applyBorder="1"/>
    <xf numFmtId="0" fontId="1" fillId="13" borderId="3" xfId="0" applyFont="1" applyFill="1" applyBorder="1" applyAlignment="1">
      <alignment horizontal="center"/>
    </xf>
    <xf numFmtId="0" fontId="3" fillId="13" borderId="10" xfId="0" applyFont="1" applyFill="1" applyBorder="1" applyAlignment="1">
      <alignment horizontal="center"/>
    </xf>
    <xf numFmtId="0" fontId="6" fillId="13" borderId="11" xfId="0" applyFont="1" applyFill="1" applyBorder="1" applyAlignment="1">
      <alignment horizontal="center"/>
    </xf>
    <xf numFmtId="0" fontId="0" fillId="13" borderId="6" xfId="0" applyFill="1" applyBorder="1"/>
    <xf numFmtId="0" fontId="0" fillId="13" borderId="5" xfId="0" applyFill="1" applyBorder="1"/>
    <xf numFmtId="0" fontId="14" fillId="13" borderId="6" xfId="0" applyFont="1" applyFill="1" applyBorder="1"/>
    <xf numFmtId="0" fontId="6" fillId="13" borderId="4" xfId="0" applyFont="1" applyFill="1" applyBorder="1"/>
    <xf numFmtId="0" fontId="5" fillId="13" borderId="4" xfId="0" applyFont="1" applyFill="1" applyBorder="1"/>
    <xf numFmtId="0" fontId="0" fillId="13" borderId="4" xfId="0" applyFill="1" applyBorder="1"/>
    <xf numFmtId="0" fontId="5" fillId="0" borderId="6" xfId="0" applyFont="1" applyFill="1" applyBorder="1"/>
    <xf numFmtId="0" fontId="0" fillId="0" borderId="0" xfId="0" applyFill="1" applyBorder="1"/>
    <xf numFmtId="0" fontId="4" fillId="13" borderId="4" xfId="0" applyFont="1" applyFill="1" applyBorder="1"/>
    <xf numFmtId="0" fontId="3" fillId="13" borderId="4" xfId="0" applyFont="1" applyFill="1" applyBorder="1"/>
    <xf numFmtId="0" fontId="3" fillId="13" borderId="1" xfId="0" applyFont="1" applyFill="1" applyBorder="1"/>
    <xf numFmtId="0" fontId="0" fillId="14" borderId="6" xfId="0" applyFill="1" applyBorder="1"/>
    <xf numFmtId="0" fontId="6" fillId="14" borderId="6" xfId="0" applyFont="1" applyFill="1" applyBorder="1"/>
    <xf numFmtId="0" fontId="0" fillId="14" borderId="0" xfId="0" applyFill="1" applyBorder="1"/>
    <xf numFmtId="0" fontId="5" fillId="14" borderId="6" xfId="0" applyFont="1" applyFill="1" applyBorder="1"/>
    <xf numFmtId="18" fontId="0" fillId="0" borderId="0" xfId="0" applyNumberFormat="1" applyBorder="1"/>
    <xf numFmtId="49" fontId="4" fillId="0" borderId="0" xfId="0" applyNumberFormat="1" applyFont="1" applyAlignment="1">
      <alignment wrapText="1"/>
    </xf>
    <xf numFmtId="18" fontId="19" fillId="0" borderId="0" xfId="0" applyNumberFormat="1" applyFont="1"/>
    <xf numFmtId="49" fontId="3" fillId="0" borderId="0" xfId="0" applyNumberFormat="1" applyFont="1" applyAlignment="1">
      <alignment vertical="top" wrapText="1"/>
    </xf>
    <xf numFmtId="49" fontId="0" fillId="11" borderId="0" xfId="0" applyNumberFormat="1" applyFill="1" applyAlignment="1">
      <alignment vertical="top" wrapText="1"/>
    </xf>
    <xf numFmtId="49" fontId="4" fillId="2" borderId="0" xfId="0" applyNumberFormat="1" applyFont="1" applyFill="1" applyBorder="1" applyAlignment="1">
      <alignment vertical="top" wrapText="1"/>
    </xf>
    <xf numFmtId="49" fontId="21" fillId="0" borderId="0" xfId="0" applyNumberFormat="1" applyFont="1" applyAlignment="1">
      <alignment vertical="top" wrapText="1"/>
    </xf>
    <xf numFmtId="49" fontId="3" fillId="2" borderId="0" xfId="0" applyNumberFormat="1" applyFont="1" applyFill="1" applyAlignment="1">
      <alignment vertical="top" wrapText="1"/>
    </xf>
    <xf numFmtId="49" fontId="0" fillId="0" borderId="0" xfId="0" applyNumberFormat="1" applyBorder="1" applyAlignment="1">
      <alignment vertical="top" wrapText="1"/>
    </xf>
    <xf numFmtId="49" fontId="1" fillId="0" borderId="0" xfId="0" applyNumberFormat="1" applyFont="1" applyBorder="1" applyAlignment="1">
      <alignment vertical="top" wrapText="1"/>
    </xf>
    <xf numFmtId="49" fontId="0" fillId="2" borderId="0" xfId="0" applyNumberFormat="1" applyFill="1" applyAlignment="1">
      <alignment vertical="top" wrapText="1"/>
    </xf>
    <xf numFmtId="49" fontId="15" fillId="9" borderId="9" xfId="0" applyNumberFormat="1" applyFont="1" applyFill="1" applyBorder="1" applyAlignment="1">
      <alignment vertical="top" wrapText="1"/>
    </xf>
    <xf numFmtId="49" fontId="0" fillId="10" borderId="0" xfId="0" applyNumberFormat="1" applyFill="1" applyAlignment="1">
      <alignment vertical="top" wrapText="1"/>
    </xf>
    <xf numFmtId="49" fontId="18" fillId="0" borderId="0" xfId="0" applyNumberFormat="1" applyFont="1" applyAlignment="1">
      <alignment vertical="top" wrapText="1"/>
    </xf>
    <xf numFmtId="49" fontId="0" fillId="0" borderId="0" xfId="0" applyNumberFormat="1" applyAlignment="1">
      <alignment vertical="top" wrapText="1"/>
    </xf>
    <xf numFmtId="49" fontId="20" fillId="0" borderId="0" xfId="0" applyNumberFormat="1" applyFont="1" applyAlignment="1">
      <alignment vertical="top" wrapText="1"/>
    </xf>
    <xf numFmtId="49" fontId="23" fillId="0" borderId="0" xfId="0" applyNumberFormat="1" applyFont="1" applyAlignment="1">
      <alignment vertical="top" wrapText="1"/>
    </xf>
    <xf numFmtId="49" fontId="25" fillId="0" borderId="0" xfId="0" applyNumberFormat="1" applyFont="1" applyAlignment="1">
      <alignment vertical="top" wrapText="1"/>
    </xf>
    <xf numFmtId="49" fontId="27" fillId="9" borderId="9" xfId="0" applyNumberFormat="1" applyFont="1" applyFill="1" applyBorder="1" applyAlignment="1">
      <alignment vertical="top" wrapText="1"/>
    </xf>
    <xf numFmtId="49" fontId="28" fillId="11" borderId="0" xfId="0" applyNumberFormat="1" applyFont="1" applyFill="1" applyAlignment="1">
      <alignment vertical="top" wrapText="1"/>
    </xf>
    <xf numFmtId="49" fontId="28" fillId="0" borderId="0" xfId="0" applyNumberFormat="1" applyFont="1" applyBorder="1" applyAlignment="1">
      <alignment vertical="top" wrapText="1"/>
    </xf>
    <xf numFmtId="49" fontId="29" fillId="2" borderId="0" xfId="0" applyNumberFormat="1" applyFont="1" applyFill="1" applyBorder="1" applyAlignment="1">
      <alignment vertical="top" wrapText="1"/>
    </xf>
    <xf numFmtId="49" fontId="27" fillId="0" borderId="0" xfId="0" applyNumberFormat="1" applyFont="1" applyAlignment="1">
      <alignment vertical="top" wrapText="1"/>
    </xf>
    <xf numFmtId="49" fontId="30" fillId="0" borderId="0" xfId="0" applyNumberFormat="1" applyFont="1" applyBorder="1" applyAlignment="1">
      <alignment vertical="top" wrapText="1"/>
    </xf>
    <xf numFmtId="49" fontId="30" fillId="2" borderId="0" xfId="0" applyNumberFormat="1" applyFont="1" applyFill="1" applyBorder="1" applyAlignment="1">
      <alignment vertical="top" wrapText="1"/>
    </xf>
    <xf numFmtId="49" fontId="30" fillId="2" borderId="0" xfId="0" applyNumberFormat="1" applyFont="1" applyFill="1" applyAlignment="1">
      <alignment vertical="top" wrapText="1"/>
    </xf>
    <xf numFmtId="49" fontId="28" fillId="2" borderId="0" xfId="0" applyNumberFormat="1" applyFont="1" applyFill="1" applyAlignment="1">
      <alignment vertical="top" wrapText="1"/>
    </xf>
    <xf numFmtId="49" fontId="30" fillId="0" borderId="0" xfId="0" applyNumberFormat="1" applyFont="1" applyAlignment="1">
      <alignment vertical="top" wrapText="1"/>
    </xf>
    <xf numFmtId="49" fontId="31" fillId="9" borderId="9" xfId="0" applyNumberFormat="1" applyFont="1" applyFill="1" applyBorder="1" applyAlignment="1">
      <alignment vertical="top" wrapText="1"/>
    </xf>
    <xf numFmtId="49" fontId="28" fillId="10" borderId="0" xfId="0" applyNumberFormat="1" applyFont="1" applyFill="1" applyAlignment="1">
      <alignment vertical="top" wrapText="1"/>
    </xf>
    <xf numFmtId="0" fontId="12" fillId="0" borderId="0" xfId="0" applyFont="1" applyBorder="1"/>
    <xf numFmtId="0" fontId="24" fillId="2" borderId="0" xfId="0" applyFont="1" applyFill="1" applyBorder="1"/>
    <xf numFmtId="0" fontId="23" fillId="2" borderId="0" xfId="0" applyFont="1" applyFill="1" applyBorder="1"/>
    <xf numFmtId="0" fontId="25" fillId="10" borderId="9" xfId="0" applyFont="1" applyFill="1" applyBorder="1" applyAlignment="1">
      <alignment vertical="center" wrapText="1"/>
    </xf>
    <xf numFmtId="0" fontId="12" fillId="10" borderId="0" xfId="0" applyFont="1" applyFill="1"/>
    <xf numFmtId="0" fontId="23" fillId="2" borderId="0" xfId="0" applyFont="1" applyFill="1"/>
    <xf numFmtId="0" fontId="12" fillId="2" borderId="0" xfId="0" applyFont="1" applyFill="1"/>
    <xf numFmtId="0" fontId="23" fillId="0" borderId="0" xfId="0" applyFont="1"/>
    <xf numFmtId="0" fontId="25" fillId="0" borderId="0" xfId="0" applyFont="1"/>
    <xf numFmtId="0" fontId="32" fillId="0" borderId="0" xfId="0" applyFont="1" applyBorder="1" applyAlignment="1"/>
    <xf numFmtId="0" fontId="12" fillId="0" borderId="0" xfId="0" applyFont="1" applyBorder="1" applyAlignment="1"/>
    <xf numFmtId="0" fontId="24" fillId="2" borderId="0" xfId="0" applyFont="1" applyFill="1" applyBorder="1" applyAlignment="1"/>
    <xf numFmtId="0" fontId="23" fillId="2" borderId="0" xfId="0" applyFont="1" applyFill="1" applyBorder="1" applyAlignment="1"/>
    <xf numFmtId="0" fontId="23" fillId="2" borderId="0" xfId="0" applyFont="1" applyFill="1" applyAlignment="1"/>
    <xf numFmtId="0" fontId="12" fillId="2" borderId="0" xfId="0" applyFont="1" applyFill="1" applyAlignment="1"/>
    <xf numFmtId="0" fontId="23" fillId="0" borderId="0" xfId="0" applyFont="1" applyAlignment="1"/>
    <xf numFmtId="49" fontId="21" fillId="0" borderId="0" xfId="0" applyNumberFormat="1" applyFont="1" applyAlignment="1">
      <alignment wrapText="1"/>
    </xf>
    <xf numFmtId="0" fontId="21" fillId="11" borderId="0" xfId="0" applyFont="1" applyFill="1" applyBorder="1" applyAlignment="1">
      <alignment vertical="center" wrapText="1"/>
    </xf>
    <xf numFmtId="0" fontId="25" fillId="9" borderId="9" xfId="0" applyFont="1" applyFill="1" applyBorder="1" applyAlignment="1">
      <alignment vertical="center" wrapText="1"/>
    </xf>
    <xf numFmtId="0" fontId="12" fillId="0" borderId="0" xfId="0" applyFont="1" applyAlignment="1"/>
    <xf numFmtId="0" fontId="26" fillId="0" borderId="0" xfId="0" applyFont="1" applyAlignment="1">
      <alignment wrapText="1"/>
    </xf>
    <xf numFmtId="0" fontId="23" fillId="0" borderId="0" xfId="0" applyFont="1" applyFill="1" applyAlignment="1"/>
    <xf numFmtId="0" fontId="23" fillId="0" borderId="0" xfId="0" applyFont="1" applyAlignment="1">
      <alignment wrapText="1"/>
    </xf>
    <xf numFmtId="0" fontId="26" fillId="0" borderId="0" xfId="0" applyFont="1"/>
    <xf numFmtId="0" fontId="33" fillId="0" borderId="0" xfId="0" applyFont="1" applyAlignment="1">
      <alignment vertical="top"/>
    </xf>
    <xf numFmtId="49" fontId="23" fillId="0" borderId="0" xfId="0" applyNumberFormat="1" applyFont="1" applyAlignment="1">
      <alignment wrapText="1"/>
    </xf>
    <xf numFmtId="49" fontId="19" fillId="7" borderId="0" xfId="0" applyNumberFormat="1" applyFont="1" applyFill="1" applyAlignment="1">
      <alignment vertical="top" wrapText="1"/>
    </xf>
    <xf numFmtId="49" fontId="1" fillId="0" borderId="0" xfId="0" applyNumberFormat="1" applyFont="1" applyFill="1" applyAlignment="1">
      <alignment vertical="top" wrapText="1"/>
    </xf>
    <xf numFmtId="49" fontId="19" fillId="11" borderId="9" xfId="0" applyNumberFormat="1" applyFont="1" applyFill="1" applyBorder="1" applyAlignment="1">
      <alignment vertical="top" wrapText="1"/>
    </xf>
    <xf numFmtId="49" fontId="3" fillId="0" borderId="0" xfId="0" applyNumberFormat="1" applyFont="1" applyFill="1" applyAlignment="1">
      <alignment vertical="top" wrapText="1"/>
    </xf>
    <xf numFmtId="0" fontId="19" fillId="0" borderId="0" xfId="0" applyFont="1" applyAlignment="1">
      <alignment wrapText="1"/>
    </xf>
    <xf numFmtId="49" fontId="35" fillId="0" borderId="0" xfId="0" applyNumberFormat="1" applyFont="1" applyAlignment="1">
      <alignment vertical="top" wrapText="1"/>
    </xf>
    <xf numFmtId="0" fontId="6" fillId="15" borderId="6" xfId="0" applyFont="1" applyFill="1" applyBorder="1"/>
    <xf numFmtId="0" fontId="5" fillId="15" borderId="6" xfId="0" applyFont="1" applyFill="1" applyBorder="1"/>
    <xf numFmtId="0" fontId="0" fillId="15" borderId="6" xfId="0" applyFill="1" applyBorder="1"/>
    <xf numFmtId="0" fontId="0" fillId="15" borderId="0" xfId="0" applyFill="1" applyBorder="1"/>
    <xf numFmtId="0" fontId="1" fillId="0" borderId="0" xfId="0" applyFont="1" applyFill="1" applyAlignment="1"/>
    <xf numFmtId="0" fontId="36" fillId="0" borderId="6" xfId="0" applyFont="1" applyFill="1" applyBorder="1"/>
    <xf numFmtId="0" fontId="37" fillId="0" borderId="6" xfId="0" applyFont="1" applyFill="1" applyBorder="1"/>
    <xf numFmtId="0" fontId="38" fillId="0" borderId="6" xfId="0" applyFont="1" applyFill="1" applyBorder="1"/>
    <xf numFmtId="0" fontId="39" fillId="0" borderId="6" xfId="0" applyFont="1" applyFill="1" applyBorder="1"/>
    <xf numFmtId="0" fontId="36" fillId="0" borderId="5" xfId="0" applyFont="1" applyFill="1" applyBorder="1"/>
    <xf numFmtId="0" fontId="40" fillId="0" borderId="5" xfId="0" applyFont="1" applyFill="1" applyBorder="1"/>
    <xf numFmtId="0" fontId="40" fillId="0" borderId="6" xfId="0" applyFont="1" applyFill="1" applyBorder="1"/>
    <xf numFmtId="0" fontId="37" fillId="0" borderId="5" xfId="0" applyFont="1" applyFill="1" applyBorder="1"/>
    <xf numFmtId="0" fontId="38" fillId="0" borderId="5" xfId="0" applyFont="1" applyFill="1" applyBorder="1"/>
    <xf numFmtId="0" fontId="38" fillId="0" borderId="2" xfId="0" applyFont="1" applyFill="1" applyBorder="1"/>
    <xf numFmtId="0" fontId="36" fillId="0" borderId="6" xfId="0" applyFont="1" applyFill="1" applyBorder="1" applyAlignment="1">
      <alignment wrapText="1"/>
    </xf>
    <xf numFmtId="0" fontId="4" fillId="0" borderId="4" xfId="0" applyFont="1" applyBorder="1" applyAlignment="1">
      <alignment wrapText="1"/>
    </xf>
    <xf numFmtId="49" fontId="6" fillId="0" borderId="0" xfId="0" applyNumberFormat="1" applyFont="1" applyAlignment="1">
      <alignment vertical="top" wrapText="1"/>
    </xf>
    <xf numFmtId="49" fontId="34" fillId="0" borderId="0" xfId="0" applyNumberFormat="1" applyFont="1" applyAlignment="1">
      <alignment vertical="top" wrapText="1"/>
    </xf>
    <xf numFmtId="49" fontId="19" fillId="9" borderId="9" xfId="0" applyNumberFormat="1" applyFont="1" applyFill="1" applyBorder="1" applyAlignment="1">
      <alignment vertical="top" wrapText="1"/>
    </xf>
    <xf numFmtId="49" fontId="3" fillId="7" borderId="0" xfId="0" applyNumberFormat="1" applyFont="1" applyFill="1" applyAlignment="1">
      <alignment vertical="top" wrapText="1"/>
    </xf>
    <xf numFmtId="0" fontId="39" fillId="0" borderId="4" xfId="0" applyFont="1" applyFill="1" applyBorder="1"/>
    <xf numFmtId="49" fontId="42" fillId="9" borderId="9" xfId="0" applyNumberFormat="1" applyFont="1" applyFill="1" applyBorder="1" applyAlignment="1">
      <alignment vertical="top" wrapText="1"/>
    </xf>
    <xf numFmtId="0" fontId="6" fillId="16" borderId="5" xfId="0" applyFont="1" applyFill="1" applyBorder="1"/>
    <xf numFmtId="49" fontId="43" fillId="0" borderId="5" xfId="0" applyNumberFormat="1" applyFont="1" applyFill="1" applyBorder="1" applyAlignment="1">
      <alignment vertical="top" wrapText="1"/>
    </xf>
    <xf numFmtId="0" fontId="19" fillId="9" borderId="0" xfId="0" applyFont="1" applyFill="1" applyAlignment="1">
      <alignment vertical="center" wrapText="1"/>
    </xf>
    <xf numFmtId="39" fontId="3" fillId="0" borderId="0" xfId="0" applyNumberFormat="1" applyFont="1" applyAlignment="1">
      <alignment wrapText="1"/>
    </xf>
    <xf numFmtId="0" fontId="40" fillId="4" borderId="4" xfId="0" applyFont="1" applyFill="1" applyBorder="1"/>
    <xf numFmtId="0" fontId="37" fillId="4" borderId="4" xfId="0" applyFont="1" applyFill="1" applyBorder="1"/>
    <xf numFmtId="0" fontId="40" fillId="4" borderId="5" xfId="0" applyFont="1" applyFill="1" applyBorder="1"/>
    <xf numFmtId="0" fontId="37" fillId="4" borderId="5" xfId="0" applyFont="1" applyFill="1" applyBorder="1"/>
    <xf numFmtId="0" fontId="41" fillId="4" borderId="5" xfId="0" applyFont="1" applyFill="1" applyBorder="1"/>
    <xf numFmtId="0" fontId="39" fillId="4" borderId="5" xfId="0" applyFont="1" applyFill="1" applyBorder="1"/>
    <xf numFmtId="49" fontId="11" fillId="4" borderId="5" xfId="0" applyNumberFormat="1" applyFont="1" applyFill="1" applyBorder="1" applyAlignment="1">
      <alignment textRotation="90"/>
    </xf>
    <xf numFmtId="0" fontId="41" fillId="4" borderId="4" xfId="0" applyFont="1" applyFill="1" applyBorder="1"/>
    <xf numFmtId="0" fontId="39" fillId="4" borderId="4" xfId="0" applyFont="1" applyFill="1" applyBorder="1"/>
    <xf numFmtId="0" fontId="39" fillId="0" borderId="2" xfId="0" applyFont="1" applyBorder="1"/>
    <xf numFmtId="0" fontId="38" fillId="13" borderId="6" xfId="0" applyFont="1" applyFill="1" applyBorder="1"/>
    <xf numFmtId="39" fontId="3" fillId="0" borderId="0" xfId="0" applyNumberFormat="1" applyFont="1" applyFill="1"/>
    <xf numFmtId="0" fontId="3" fillId="0" borderId="0" xfId="0" applyFont="1" applyFill="1" applyAlignment="1">
      <alignment wrapText="1"/>
    </xf>
    <xf numFmtId="0" fontId="5" fillId="0" borderId="0" xfId="0" applyFont="1" applyFill="1"/>
    <xf numFmtId="18" fontId="3" fillId="0" borderId="0" xfId="0" applyNumberFormat="1" applyFont="1" applyFill="1"/>
    <xf numFmtId="0" fontId="19" fillId="7" borderId="0" xfId="0" applyFont="1" applyFill="1" applyBorder="1" applyAlignment="1">
      <alignment vertical="center" wrapText="1"/>
    </xf>
    <xf numFmtId="0" fontId="13" fillId="7" borderId="0" xfId="2" applyFill="1"/>
    <xf numFmtId="0" fontId="3" fillId="7" borderId="0" xfId="0" applyFont="1" applyFill="1" applyAlignment="1">
      <alignment wrapText="1"/>
    </xf>
    <xf numFmtId="0" fontId="19" fillId="7" borderId="0" xfId="0" applyFont="1" applyFill="1"/>
    <xf numFmtId="0" fontId="0" fillId="7" borderId="8" xfId="0" applyFill="1" applyBorder="1"/>
    <xf numFmtId="0" fontId="0" fillId="7" borderId="3" xfId="0" applyFill="1" applyBorder="1"/>
    <xf numFmtId="0" fontId="0" fillId="7" borderId="1" xfId="0" applyFill="1" applyBorder="1"/>
    <xf numFmtId="14" fontId="3" fillId="0" borderId="0" xfId="0" applyNumberFormat="1" applyFont="1" applyFill="1"/>
    <xf numFmtId="0" fontId="44" fillId="11" borderId="9" xfId="0" applyFont="1" applyFill="1" applyBorder="1" applyAlignment="1">
      <alignment vertical="center" wrapText="1"/>
    </xf>
    <xf numFmtId="49" fontId="1" fillId="0" borderId="0" xfId="0" applyNumberFormat="1" applyFont="1" applyAlignment="1">
      <alignment vertical="top" wrapText="1"/>
    </xf>
    <xf numFmtId="0" fontId="5" fillId="7" borderId="0" xfId="0" applyFont="1" applyFill="1"/>
    <xf numFmtId="0" fontId="1" fillId="0" borderId="0" xfId="0" applyFont="1" applyFill="1" applyAlignment="1">
      <alignment wrapText="1"/>
    </xf>
    <xf numFmtId="0" fontId="13" fillId="7" borderId="0" xfId="2" applyFill="1" applyBorder="1" applyAlignment="1">
      <alignment vertical="center" wrapText="1"/>
    </xf>
    <xf numFmtId="0" fontId="1" fillId="7" borderId="0" xfId="0" applyFont="1" applyFill="1" applyAlignment="1">
      <alignment wrapText="1"/>
    </xf>
    <xf numFmtId="18" fontId="19" fillId="7" borderId="0" xfId="0" applyNumberFormat="1" applyFont="1" applyFill="1" applyBorder="1" applyAlignment="1">
      <alignment vertical="center" wrapText="1"/>
    </xf>
    <xf numFmtId="0" fontId="1" fillId="7" borderId="0" xfId="0" applyFont="1" applyFill="1"/>
    <xf numFmtId="0" fontId="13" fillId="0" borderId="0" xfId="2" applyFill="1"/>
    <xf numFmtId="164" fontId="0" fillId="0" borderId="0" xfId="0" applyNumberFormat="1" applyFill="1"/>
    <xf numFmtId="0" fontId="0" fillId="0" borderId="0" xfId="0" applyNumberFormat="1"/>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13</xdr:col>
      <xdr:colOff>0</xdr:colOff>
      <xdr:row>58</xdr:row>
      <xdr:rowOff>0</xdr:rowOff>
    </xdr:from>
    <xdr:to>
      <xdr:col>15</xdr:col>
      <xdr:colOff>304800</xdr:colOff>
      <xdr:row>59</xdr:row>
      <xdr:rowOff>63500</xdr:rowOff>
    </xdr:to>
    <xdr:sp macro="" textlink="">
      <xdr:nvSpPr>
        <xdr:cNvPr id="1025" name="AutoShape 1">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10829925" y="390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58</xdr:row>
      <xdr:rowOff>0</xdr:rowOff>
    </xdr:from>
    <xdr:to>
      <xdr:col>15</xdr:col>
      <xdr:colOff>142875</xdr:colOff>
      <xdr:row>58</xdr:row>
      <xdr:rowOff>142875</xdr:rowOff>
    </xdr:to>
    <xdr:sp macro="" textlink="">
      <xdr:nvSpPr>
        <xdr:cNvPr id="1026" name="AutoShape 2">
          <a:extLst>
            <a:ext uri="{FF2B5EF4-FFF2-40B4-BE49-F238E27FC236}">
              <a16:creationId xmlns:a16="http://schemas.microsoft.com/office/drawing/2014/main" id="{00000000-0008-0000-0000-000002040000}"/>
            </a:ext>
          </a:extLst>
        </xdr:cNvPr>
        <xdr:cNvSpPr>
          <a:spLocks noChangeAspect="1" noChangeArrowheads="1"/>
        </xdr:cNvSpPr>
      </xdr:nvSpPr>
      <xdr:spPr bwMode="auto">
        <a:xfrm>
          <a:off x="10829925" y="3926205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152400</xdr:colOff>
      <xdr:row>58</xdr:row>
      <xdr:rowOff>0</xdr:rowOff>
    </xdr:from>
    <xdr:to>
      <xdr:col>15</xdr:col>
      <xdr:colOff>304800</xdr:colOff>
      <xdr:row>59</xdr:row>
      <xdr:rowOff>63500</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10982325" y="3926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58</xdr:row>
      <xdr:rowOff>0</xdr:rowOff>
    </xdr:from>
    <xdr:to>
      <xdr:col>15</xdr:col>
      <xdr:colOff>142875</xdr:colOff>
      <xdr:row>58</xdr:row>
      <xdr:rowOff>142875</xdr:rowOff>
    </xdr:to>
    <xdr:sp macro="" textlink="">
      <xdr:nvSpPr>
        <xdr:cNvPr id="1028" name="AutoShape 4">
          <a:extLst>
            <a:ext uri="{FF2B5EF4-FFF2-40B4-BE49-F238E27FC236}">
              <a16:creationId xmlns:a16="http://schemas.microsoft.com/office/drawing/2014/main" id="{00000000-0008-0000-0000-000004040000}"/>
            </a:ext>
          </a:extLst>
        </xdr:cNvPr>
        <xdr:cNvSpPr>
          <a:spLocks noChangeAspect="1" noChangeArrowheads="1"/>
        </xdr:cNvSpPr>
      </xdr:nvSpPr>
      <xdr:spPr bwMode="auto">
        <a:xfrm>
          <a:off x="10829925" y="3946207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152400</xdr:colOff>
      <xdr:row>58</xdr:row>
      <xdr:rowOff>0</xdr:rowOff>
    </xdr:from>
    <xdr:to>
      <xdr:col>15</xdr:col>
      <xdr:colOff>304800</xdr:colOff>
      <xdr:row>59</xdr:row>
      <xdr:rowOff>63500</xdr:rowOff>
    </xdr:to>
    <xdr:sp macro="" textlink="">
      <xdr:nvSpPr>
        <xdr:cNvPr id="1029" name="AutoShape 5">
          <a:extLst>
            <a:ext uri="{FF2B5EF4-FFF2-40B4-BE49-F238E27FC236}">
              <a16:creationId xmlns:a16="http://schemas.microsoft.com/office/drawing/2014/main" id="{00000000-0008-0000-0000-000005040000}"/>
            </a:ext>
          </a:extLst>
        </xdr:cNvPr>
        <xdr:cNvSpPr>
          <a:spLocks noChangeAspect="1" noChangeArrowheads="1"/>
        </xdr:cNvSpPr>
      </xdr:nvSpPr>
      <xdr:spPr bwMode="auto">
        <a:xfrm>
          <a:off x="10982325" y="39462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58</xdr:row>
      <xdr:rowOff>0</xdr:rowOff>
    </xdr:from>
    <xdr:to>
      <xdr:col>15</xdr:col>
      <xdr:colOff>142875</xdr:colOff>
      <xdr:row>58</xdr:row>
      <xdr:rowOff>142875</xdr:rowOff>
    </xdr:to>
    <xdr:sp macro="" textlink="">
      <xdr:nvSpPr>
        <xdr:cNvPr id="1030" name="AutoShape 6">
          <a:extLst>
            <a:ext uri="{FF2B5EF4-FFF2-40B4-BE49-F238E27FC236}">
              <a16:creationId xmlns:a16="http://schemas.microsoft.com/office/drawing/2014/main" id="{00000000-0008-0000-0000-000006040000}"/>
            </a:ext>
          </a:extLst>
        </xdr:cNvPr>
        <xdr:cNvSpPr>
          <a:spLocks noChangeAspect="1" noChangeArrowheads="1"/>
        </xdr:cNvSpPr>
      </xdr:nvSpPr>
      <xdr:spPr bwMode="auto">
        <a:xfrm>
          <a:off x="10829925" y="3966210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152400</xdr:colOff>
      <xdr:row>58</xdr:row>
      <xdr:rowOff>0</xdr:rowOff>
    </xdr:from>
    <xdr:to>
      <xdr:col>15</xdr:col>
      <xdr:colOff>304800</xdr:colOff>
      <xdr:row>59</xdr:row>
      <xdr:rowOff>63500</xdr:rowOff>
    </xdr:to>
    <xdr:sp macro="" textlink="">
      <xdr:nvSpPr>
        <xdr:cNvPr id="1031" name="AutoShape 7">
          <a:extLst>
            <a:ext uri="{FF2B5EF4-FFF2-40B4-BE49-F238E27FC236}">
              <a16:creationId xmlns:a16="http://schemas.microsoft.com/office/drawing/2014/main" id="{00000000-0008-0000-0000-000007040000}"/>
            </a:ext>
          </a:extLst>
        </xdr:cNvPr>
        <xdr:cNvSpPr>
          <a:spLocks noChangeAspect="1" noChangeArrowheads="1"/>
        </xdr:cNvSpPr>
      </xdr:nvSpPr>
      <xdr:spPr bwMode="auto">
        <a:xfrm>
          <a:off x="10982325" y="39662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58</xdr:row>
      <xdr:rowOff>0</xdr:rowOff>
    </xdr:from>
    <xdr:to>
      <xdr:col>15</xdr:col>
      <xdr:colOff>142875</xdr:colOff>
      <xdr:row>58</xdr:row>
      <xdr:rowOff>142875</xdr:rowOff>
    </xdr:to>
    <xdr:sp macro="" textlink="">
      <xdr:nvSpPr>
        <xdr:cNvPr id="1032" name="AutoShape 8">
          <a:extLst>
            <a:ext uri="{FF2B5EF4-FFF2-40B4-BE49-F238E27FC236}">
              <a16:creationId xmlns:a16="http://schemas.microsoft.com/office/drawing/2014/main" id="{00000000-0008-0000-0000-000008040000}"/>
            </a:ext>
          </a:extLst>
        </xdr:cNvPr>
        <xdr:cNvSpPr>
          <a:spLocks noChangeAspect="1" noChangeArrowheads="1"/>
        </xdr:cNvSpPr>
      </xdr:nvSpPr>
      <xdr:spPr bwMode="auto">
        <a:xfrm>
          <a:off x="10829925" y="3986212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152400</xdr:colOff>
      <xdr:row>58</xdr:row>
      <xdr:rowOff>0</xdr:rowOff>
    </xdr:from>
    <xdr:to>
      <xdr:col>15</xdr:col>
      <xdr:colOff>304800</xdr:colOff>
      <xdr:row>59</xdr:row>
      <xdr:rowOff>63500</xdr:rowOff>
    </xdr:to>
    <xdr:sp macro="" textlink="">
      <xdr:nvSpPr>
        <xdr:cNvPr id="1033" name="AutoShape 9">
          <a:extLst>
            <a:ext uri="{FF2B5EF4-FFF2-40B4-BE49-F238E27FC236}">
              <a16:creationId xmlns:a16="http://schemas.microsoft.com/office/drawing/2014/main" id="{00000000-0008-0000-0000-000009040000}"/>
            </a:ext>
          </a:extLst>
        </xdr:cNvPr>
        <xdr:cNvSpPr>
          <a:spLocks noChangeAspect="1" noChangeArrowheads="1"/>
        </xdr:cNvSpPr>
      </xdr:nvSpPr>
      <xdr:spPr bwMode="auto">
        <a:xfrm>
          <a:off x="10982325" y="3986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58</xdr:row>
      <xdr:rowOff>0</xdr:rowOff>
    </xdr:from>
    <xdr:to>
      <xdr:col>15</xdr:col>
      <xdr:colOff>142875</xdr:colOff>
      <xdr:row>58</xdr:row>
      <xdr:rowOff>142875</xdr:rowOff>
    </xdr:to>
    <xdr:sp macro="" textlink="">
      <xdr:nvSpPr>
        <xdr:cNvPr id="1035" name="AutoShape 11">
          <a:extLst>
            <a:ext uri="{FF2B5EF4-FFF2-40B4-BE49-F238E27FC236}">
              <a16:creationId xmlns:a16="http://schemas.microsoft.com/office/drawing/2014/main" id="{00000000-0008-0000-0000-00000B040000}"/>
            </a:ext>
          </a:extLst>
        </xdr:cNvPr>
        <xdr:cNvSpPr>
          <a:spLocks noChangeAspect="1" noChangeArrowheads="1"/>
        </xdr:cNvSpPr>
      </xdr:nvSpPr>
      <xdr:spPr bwMode="auto">
        <a:xfrm>
          <a:off x="10829925" y="4650105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152400</xdr:colOff>
      <xdr:row>58</xdr:row>
      <xdr:rowOff>0</xdr:rowOff>
    </xdr:from>
    <xdr:to>
      <xdr:col>15</xdr:col>
      <xdr:colOff>304800</xdr:colOff>
      <xdr:row>59</xdr:row>
      <xdr:rowOff>63500</xdr:rowOff>
    </xdr:to>
    <xdr:sp macro="" textlink="">
      <xdr:nvSpPr>
        <xdr:cNvPr id="1036" name="AutoShape 12">
          <a:extLst>
            <a:ext uri="{FF2B5EF4-FFF2-40B4-BE49-F238E27FC236}">
              <a16:creationId xmlns:a16="http://schemas.microsoft.com/office/drawing/2014/main" id="{00000000-0008-0000-0000-00000C040000}"/>
            </a:ext>
          </a:extLst>
        </xdr:cNvPr>
        <xdr:cNvSpPr>
          <a:spLocks noChangeAspect="1" noChangeArrowheads="1"/>
        </xdr:cNvSpPr>
      </xdr:nvSpPr>
      <xdr:spPr bwMode="auto">
        <a:xfrm>
          <a:off x="10982325" y="46501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58</xdr:row>
      <xdr:rowOff>0</xdr:rowOff>
    </xdr:from>
    <xdr:to>
      <xdr:col>15</xdr:col>
      <xdr:colOff>142875</xdr:colOff>
      <xdr:row>58</xdr:row>
      <xdr:rowOff>142875</xdr:rowOff>
    </xdr:to>
    <xdr:sp macro="" textlink="">
      <xdr:nvSpPr>
        <xdr:cNvPr id="1037" name="AutoShape 13">
          <a:extLst>
            <a:ext uri="{FF2B5EF4-FFF2-40B4-BE49-F238E27FC236}">
              <a16:creationId xmlns:a16="http://schemas.microsoft.com/office/drawing/2014/main" id="{00000000-0008-0000-0000-00000D040000}"/>
            </a:ext>
          </a:extLst>
        </xdr:cNvPr>
        <xdr:cNvSpPr>
          <a:spLocks noChangeAspect="1" noChangeArrowheads="1"/>
        </xdr:cNvSpPr>
      </xdr:nvSpPr>
      <xdr:spPr bwMode="auto">
        <a:xfrm>
          <a:off x="10829925" y="4670107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152400</xdr:colOff>
      <xdr:row>58</xdr:row>
      <xdr:rowOff>0</xdr:rowOff>
    </xdr:from>
    <xdr:to>
      <xdr:col>15</xdr:col>
      <xdr:colOff>304800</xdr:colOff>
      <xdr:row>59</xdr:row>
      <xdr:rowOff>63500</xdr:rowOff>
    </xdr:to>
    <xdr:sp macro="" textlink="">
      <xdr:nvSpPr>
        <xdr:cNvPr id="1038" name="AutoShape 14">
          <a:extLst>
            <a:ext uri="{FF2B5EF4-FFF2-40B4-BE49-F238E27FC236}">
              <a16:creationId xmlns:a16="http://schemas.microsoft.com/office/drawing/2014/main" id="{00000000-0008-0000-0000-00000E040000}"/>
            </a:ext>
          </a:extLst>
        </xdr:cNvPr>
        <xdr:cNvSpPr>
          <a:spLocks noChangeAspect="1" noChangeArrowheads="1"/>
        </xdr:cNvSpPr>
      </xdr:nvSpPr>
      <xdr:spPr bwMode="auto">
        <a:xfrm>
          <a:off x="10982325" y="46701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58</xdr:row>
      <xdr:rowOff>0</xdr:rowOff>
    </xdr:from>
    <xdr:to>
      <xdr:col>15</xdr:col>
      <xdr:colOff>142875</xdr:colOff>
      <xdr:row>58</xdr:row>
      <xdr:rowOff>142875</xdr:rowOff>
    </xdr:to>
    <xdr:sp macro="" textlink="">
      <xdr:nvSpPr>
        <xdr:cNvPr id="1039" name="AutoShape 15">
          <a:extLst>
            <a:ext uri="{FF2B5EF4-FFF2-40B4-BE49-F238E27FC236}">
              <a16:creationId xmlns:a16="http://schemas.microsoft.com/office/drawing/2014/main" id="{00000000-0008-0000-0000-00000F040000}"/>
            </a:ext>
          </a:extLst>
        </xdr:cNvPr>
        <xdr:cNvSpPr>
          <a:spLocks noChangeAspect="1" noChangeArrowheads="1"/>
        </xdr:cNvSpPr>
      </xdr:nvSpPr>
      <xdr:spPr bwMode="auto">
        <a:xfrm>
          <a:off x="10829925" y="4690110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152400</xdr:colOff>
      <xdr:row>58</xdr:row>
      <xdr:rowOff>0</xdr:rowOff>
    </xdr:from>
    <xdr:to>
      <xdr:col>15</xdr:col>
      <xdr:colOff>304800</xdr:colOff>
      <xdr:row>59</xdr:row>
      <xdr:rowOff>63500</xdr:rowOff>
    </xdr:to>
    <xdr:sp macro="" textlink="">
      <xdr:nvSpPr>
        <xdr:cNvPr id="1040" name="AutoShape 16">
          <a:extLst>
            <a:ext uri="{FF2B5EF4-FFF2-40B4-BE49-F238E27FC236}">
              <a16:creationId xmlns:a16="http://schemas.microsoft.com/office/drawing/2014/main" id="{00000000-0008-0000-0000-000010040000}"/>
            </a:ext>
          </a:extLst>
        </xdr:cNvPr>
        <xdr:cNvSpPr>
          <a:spLocks noChangeAspect="1" noChangeArrowheads="1"/>
        </xdr:cNvSpPr>
      </xdr:nvSpPr>
      <xdr:spPr bwMode="auto">
        <a:xfrm>
          <a:off x="10982325" y="46901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58</xdr:row>
      <xdr:rowOff>0</xdr:rowOff>
    </xdr:from>
    <xdr:to>
      <xdr:col>15</xdr:col>
      <xdr:colOff>142875</xdr:colOff>
      <xdr:row>58</xdr:row>
      <xdr:rowOff>142875</xdr:rowOff>
    </xdr:to>
    <xdr:sp macro="" textlink="">
      <xdr:nvSpPr>
        <xdr:cNvPr id="1041" name="AutoShape 17">
          <a:extLst>
            <a:ext uri="{FF2B5EF4-FFF2-40B4-BE49-F238E27FC236}">
              <a16:creationId xmlns:a16="http://schemas.microsoft.com/office/drawing/2014/main" id="{00000000-0008-0000-0000-000011040000}"/>
            </a:ext>
          </a:extLst>
        </xdr:cNvPr>
        <xdr:cNvSpPr>
          <a:spLocks noChangeAspect="1" noChangeArrowheads="1"/>
        </xdr:cNvSpPr>
      </xdr:nvSpPr>
      <xdr:spPr bwMode="auto">
        <a:xfrm>
          <a:off x="10829925" y="4710112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152400</xdr:colOff>
      <xdr:row>58</xdr:row>
      <xdr:rowOff>0</xdr:rowOff>
    </xdr:from>
    <xdr:to>
      <xdr:col>15</xdr:col>
      <xdr:colOff>304800</xdr:colOff>
      <xdr:row>59</xdr:row>
      <xdr:rowOff>63500</xdr:rowOff>
    </xdr:to>
    <xdr:sp macro="" textlink="">
      <xdr:nvSpPr>
        <xdr:cNvPr id="1042" name="AutoShape 18">
          <a:extLst>
            <a:ext uri="{FF2B5EF4-FFF2-40B4-BE49-F238E27FC236}">
              <a16:creationId xmlns:a16="http://schemas.microsoft.com/office/drawing/2014/main" id="{00000000-0008-0000-0000-000012040000}"/>
            </a:ext>
          </a:extLst>
        </xdr:cNvPr>
        <xdr:cNvSpPr>
          <a:spLocks noChangeAspect="1" noChangeArrowheads="1"/>
        </xdr:cNvSpPr>
      </xdr:nvSpPr>
      <xdr:spPr bwMode="auto">
        <a:xfrm>
          <a:off x="10982325" y="4710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58</xdr:row>
      <xdr:rowOff>0</xdr:rowOff>
    </xdr:from>
    <xdr:to>
      <xdr:col>15</xdr:col>
      <xdr:colOff>142875</xdr:colOff>
      <xdr:row>58</xdr:row>
      <xdr:rowOff>142875</xdr:rowOff>
    </xdr:to>
    <xdr:sp macro="" textlink="">
      <xdr:nvSpPr>
        <xdr:cNvPr id="1043" name="AutoShape 19">
          <a:extLst>
            <a:ext uri="{FF2B5EF4-FFF2-40B4-BE49-F238E27FC236}">
              <a16:creationId xmlns:a16="http://schemas.microsoft.com/office/drawing/2014/main" id="{00000000-0008-0000-0000-000013040000}"/>
            </a:ext>
          </a:extLst>
        </xdr:cNvPr>
        <xdr:cNvSpPr>
          <a:spLocks noChangeAspect="1" noChangeArrowheads="1"/>
        </xdr:cNvSpPr>
      </xdr:nvSpPr>
      <xdr:spPr bwMode="auto">
        <a:xfrm>
          <a:off x="10829925" y="4730115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152400</xdr:colOff>
      <xdr:row>58</xdr:row>
      <xdr:rowOff>0</xdr:rowOff>
    </xdr:from>
    <xdr:to>
      <xdr:col>15</xdr:col>
      <xdr:colOff>304800</xdr:colOff>
      <xdr:row>59</xdr:row>
      <xdr:rowOff>63500</xdr:rowOff>
    </xdr:to>
    <xdr:sp macro="" textlink="">
      <xdr:nvSpPr>
        <xdr:cNvPr id="1044" name="AutoShape 20">
          <a:extLst>
            <a:ext uri="{FF2B5EF4-FFF2-40B4-BE49-F238E27FC236}">
              <a16:creationId xmlns:a16="http://schemas.microsoft.com/office/drawing/2014/main" id="{00000000-0008-0000-0000-000014040000}"/>
            </a:ext>
          </a:extLst>
        </xdr:cNvPr>
        <xdr:cNvSpPr>
          <a:spLocks noChangeAspect="1" noChangeArrowheads="1"/>
        </xdr:cNvSpPr>
      </xdr:nvSpPr>
      <xdr:spPr bwMode="auto">
        <a:xfrm>
          <a:off x="10982325" y="47301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58</xdr:row>
      <xdr:rowOff>0</xdr:rowOff>
    </xdr:from>
    <xdr:to>
      <xdr:col>15</xdr:col>
      <xdr:colOff>142875</xdr:colOff>
      <xdr:row>58</xdr:row>
      <xdr:rowOff>142875</xdr:rowOff>
    </xdr:to>
    <xdr:sp macro="" textlink="">
      <xdr:nvSpPr>
        <xdr:cNvPr id="1045" name="AutoShape 21">
          <a:extLst>
            <a:ext uri="{FF2B5EF4-FFF2-40B4-BE49-F238E27FC236}">
              <a16:creationId xmlns:a16="http://schemas.microsoft.com/office/drawing/2014/main" id="{00000000-0008-0000-0000-000015040000}"/>
            </a:ext>
          </a:extLst>
        </xdr:cNvPr>
        <xdr:cNvSpPr>
          <a:spLocks noChangeAspect="1" noChangeArrowheads="1"/>
        </xdr:cNvSpPr>
      </xdr:nvSpPr>
      <xdr:spPr bwMode="auto">
        <a:xfrm>
          <a:off x="10829925" y="4750117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152400</xdr:colOff>
      <xdr:row>58</xdr:row>
      <xdr:rowOff>0</xdr:rowOff>
    </xdr:from>
    <xdr:to>
      <xdr:col>15</xdr:col>
      <xdr:colOff>304800</xdr:colOff>
      <xdr:row>59</xdr:row>
      <xdr:rowOff>63500</xdr:rowOff>
    </xdr:to>
    <xdr:sp macro="" textlink="">
      <xdr:nvSpPr>
        <xdr:cNvPr id="1046" name="AutoShape 22">
          <a:extLst>
            <a:ext uri="{FF2B5EF4-FFF2-40B4-BE49-F238E27FC236}">
              <a16:creationId xmlns:a16="http://schemas.microsoft.com/office/drawing/2014/main" id="{00000000-0008-0000-0000-000016040000}"/>
            </a:ext>
          </a:extLst>
        </xdr:cNvPr>
        <xdr:cNvSpPr>
          <a:spLocks noChangeAspect="1" noChangeArrowheads="1"/>
        </xdr:cNvSpPr>
      </xdr:nvSpPr>
      <xdr:spPr bwMode="auto">
        <a:xfrm>
          <a:off x="10982325" y="4750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58</xdr:row>
      <xdr:rowOff>0</xdr:rowOff>
    </xdr:from>
    <xdr:to>
      <xdr:col>15</xdr:col>
      <xdr:colOff>142875</xdr:colOff>
      <xdr:row>58</xdr:row>
      <xdr:rowOff>142875</xdr:rowOff>
    </xdr:to>
    <xdr:sp macro="" textlink="">
      <xdr:nvSpPr>
        <xdr:cNvPr id="1048" name="AutoShape 24">
          <a:extLst>
            <a:ext uri="{FF2B5EF4-FFF2-40B4-BE49-F238E27FC236}">
              <a16:creationId xmlns:a16="http://schemas.microsoft.com/office/drawing/2014/main" id="{00000000-0008-0000-0000-000018040000}"/>
            </a:ext>
          </a:extLst>
        </xdr:cNvPr>
        <xdr:cNvSpPr>
          <a:spLocks noChangeAspect="1" noChangeArrowheads="1"/>
        </xdr:cNvSpPr>
      </xdr:nvSpPr>
      <xdr:spPr bwMode="auto">
        <a:xfrm>
          <a:off x="10829925" y="5412105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152400</xdr:colOff>
      <xdr:row>58</xdr:row>
      <xdr:rowOff>0</xdr:rowOff>
    </xdr:from>
    <xdr:to>
      <xdr:col>15</xdr:col>
      <xdr:colOff>304800</xdr:colOff>
      <xdr:row>59</xdr:row>
      <xdr:rowOff>63500</xdr:rowOff>
    </xdr:to>
    <xdr:sp macro="" textlink="">
      <xdr:nvSpPr>
        <xdr:cNvPr id="1049" name="AutoShape 25">
          <a:extLst>
            <a:ext uri="{FF2B5EF4-FFF2-40B4-BE49-F238E27FC236}">
              <a16:creationId xmlns:a16="http://schemas.microsoft.com/office/drawing/2014/main" id="{00000000-0008-0000-0000-000019040000}"/>
            </a:ext>
          </a:extLst>
        </xdr:cNvPr>
        <xdr:cNvSpPr>
          <a:spLocks noChangeAspect="1" noChangeArrowheads="1"/>
        </xdr:cNvSpPr>
      </xdr:nvSpPr>
      <xdr:spPr bwMode="auto">
        <a:xfrm>
          <a:off x="10982325" y="54121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58</xdr:row>
      <xdr:rowOff>0</xdr:rowOff>
    </xdr:from>
    <xdr:to>
      <xdr:col>15</xdr:col>
      <xdr:colOff>142875</xdr:colOff>
      <xdr:row>58</xdr:row>
      <xdr:rowOff>142875</xdr:rowOff>
    </xdr:to>
    <xdr:sp macro="" textlink="">
      <xdr:nvSpPr>
        <xdr:cNvPr id="1050" name="AutoShape 26">
          <a:extLst>
            <a:ext uri="{FF2B5EF4-FFF2-40B4-BE49-F238E27FC236}">
              <a16:creationId xmlns:a16="http://schemas.microsoft.com/office/drawing/2014/main" id="{00000000-0008-0000-0000-00001A040000}"/>
            </a:ext>
          </a:extLst>
        </xdr:cNvPr>
        <xdr:cNvSpPr>
          <a:spLocks noChangeAspect="1" noChangeArrowheads="1"/>
        </xdr:cNvSpPr>
      </xdr:nvSpPr>
      <xdr:spPr bwMode="auto">
        <a:xfrm>
          <a:off x="10829925" y="5432107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152400</xdr:colOff>
      <xdr:row>58</xdr:row>
      <xdr:rowOff>0</xdr:rowOff>
    </xdr:from>
    <xdr:to>
      <xdr:col>15</xdr:col>
      <xdr:colOff>304800</xdr:colOff>
      <xdr:row>59</xdr:row>
      <xdr:rowOff>63500</xdr:rowOff>
    </xdr:to>
    <xdr:sp macro="" textlink="">
      <xdr:nvSpPr>
        <xdr:cNvPr id="1051" name="AutoShape 27">
          <a:extLst>
            <a:ext uri="{FF2B5EF4-FFF2-40B4-BE49-F238E27FC236}">
              <a16:creationId xmlns:a16="http://schemas.microsoft.com/office/drawing/2014/main" id="{00000000-0008-0000-0000-00001B040000}"/>
            </a:ext>
          </a:extLst>
        </xdr:cNvPr>
        <xdr:cNvSpPr>
          <a:spLocks noChangeAspect="1" noChangeArrowheads="1"/>
        </xdr:cNvSpPr>
      </xdr:nvSpPr>
      <xdr:spPr bwMode="auto">
        <a:xfrm>
          <a:off x="10982325" y="54321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58</xdr:row>
      <xdr:rowOff>0</xdr:rowOff>
    </xdr:from>
    <xdr:to>
      <xdr:col>15</xdr:col>
      <xdr:colOff>142875</xdr:colOff>
      <xdr:row>58</xdr:row>
      <xdr:rowOff>142875</xdr:rowOff>
    </xdr:to>
    <xdr:sp macro="" textlink="">
      <xdr:nvSpPr>
        <xdr:cNvPr id="1052" name="AutoShape 28">
          <a:extLst>
            <a:ext uri="{FF2B5EF4-FFF2-40B4-BE49-F238E27FC236}">
              <a16:creationId xmlns:a16="http://schemas.microsoft.com/office/drawing/2014/main" id="{00000000-0008-0000-0000-00001C040000}"/>
            </a:ext>
          </a:extLst>
        </xdr:cNvPr>
        <xdr:cNvSpPr>
          <a:spLocks noChangeAspect="1" noChangeArrowheads="1"/>
        </xdr:cNvSpPr>
      </xdr:nvSpPr>
      <xdr:spPr bwMode="auto">
        <a:xfrm>
          <a:off x="10829925" y="5452110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152400</xdr:colOff>
      <xdr:row>58</xdr:row>
      <xdr:rowOff>0</xdr:rowOff>
    </xdr:from>
    <xdr:to>
      <xdr:col>15</xdr:col>
      <xdr:colOff>304800</xdr:colOff>
      <xdr:row>59</xdr:row>
      <xdr:rowOff>63500</xdr:rowOff>
    </xdr:to>
    <xdr:sp macro="" textlink="">
      <xdr:nvSpPr>
        <xdr:cNvPr id="1053" name="AutoShape 29">
          <a:extLst>
            <a:ext uri="{FF2B5EF4-FFF2-40B4-BE49-F238E27FC236}">
              <a16:creationId xmlns:a16="http://schemas.microsoft.com/office/drawing/2014/main" id="{00000000-0008-0000-0000-00001D040000}"/>
            </a:ext>
          </a:extLst>
        </xdr:cNvPr>
        <xdr:cNvSpPr>
          <a:spLocks noChangeAspect="1" noChangeArrowheads="1"/>
        </xdr:cNvSpPr>
      </xdr:nvSpPr>
      <xdr:spPr bwMode="auto">
        <a:xfrm>
          <a:off x="10982325" y="54521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58</xdr:row>
      <xdr:rowOff>0</xdr:rowOff>
    </xdr:from>
    <xdr:to>
      <xdr:col>15</xdr:col>
      <xdr:colOff>142875</xdr:colOff>
      <xdr:row>58</xdr:row>
      <xdr:rowOff>142875</xdr:rowOff>
    </xdr:to>
    <xdr:sp macro="" textlink="">
      <xdr:nvSpPr>
        <xdr:cNvPr id="1054" name="AutoShape 30">
          <a:extLst>
            <a:ext uri="{FF2B5EF4-FFF2-40B4-BE49-F238E27FC236}">
              <a16:creationId xmlns:a16="http://schemas.microsoft.com/office/drawing/2014/main" id="{00000000-0008-0000-0000-00001E040000}"/>
            </a:ext>
          </a:extLst>
        </xdr:cNvPr>
        <xdr:cNvSpPr>
          <a:spLocks noChangeAspect="1" noChangeArrowheads="1"/>
        </xdr:cNvSpPr>
      </xdr:nvSpPr>
      <xdr:spPr bwMode="auto">
        <a:xfrm>
          <a:off x="10829925" y="5472112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152400</xdr:colOff>
      <xdr:row>58</xdr:row>
      <xdr:rowOff>0</xdr:rowOff>
    </xdr:from>
    <xdr:to>
      <xdr:col>15</xdr:col>
      <xdr:colOff>304800</xdr:colOff>
      <xdr:row>59</xdr:row>
      <xdr:rowOff>63500</xdr:rowOff>
    </xdr:to>
    <xdr:sp macro="" textlink="">
      <xdr:nvSpPr>
        <xdr:cNvPr id="1055" name="AutoShape 31">
          <a:extLst>
            <a:ext uri="{FF2B5EF4-FFF2-40B4-BE49-F238E27FC236}">
              <a16:creationId xmlns:a16="http://schemas.microsoft.com/office/drawing/2014/main" id="{00000000-0008-0000-0000-00001F040000}"/>
            </a:ext>
          </a:extLst>
        </xdr:cNvPr>
        <xdr:cNvSpPr>
          <a:spLocks noChangeAspect="1" noChangeArrowheads="1"/>
        </xdr:cNvSpPr>
      </xdr:nvSpPr>
      <xdr:spPr bwMode="auto">
        <a:xfrm>
          <a:off x="10982325" y="5472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58</xdr:row>
      <xdr:rowOff>0</xdr:rowOff>
    </xdr:from>
    <xdr:to>
      <xdr:col>15</xdr:col>
      <xdr:colOff>142875</xdr:colOff>
      <xdr:row>58</xdr:row>
      <xdr:rowOff>142875</xdr:rowOff>
    </xdr:to>
    <xdr:sp macro="" textlink="">
      <xdr:nvSpPr>
        <xdr:cNvPr id="1057" name="AutoShape 33">
          <a:extLst>
            <a:ext uri="{FF2B5EF4-FFF2-40B4-BE49-F238E27FC236}">
              <a16:creationId xmlns:a16="http://schemas.microsoft.com/office/drawing/2014/main" id="{00000000-0008-0000-0000-000021040000}"/>
            </a:ext>
          </a:extLst>
        </xdr:cNvPr>
        <xdr:cNvSpPr>
          <a:spLocks noChangeAspect="1" noChangeArrowheads="1"/>
        </xdr:cNvSpPr>
      </xdr:nvSpPr>
      <xdr:spPr bwMode="auto">
        <a:xfrm>
          <a:off x="10829925" y="6136005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152400</xdr:colOff>
      <xdr:row>58</xdr:row>
      <xdr:rowOff>0</xdr:rowOff>
    </xdr:from>
    <xdr:to>
      <xdr:col>15</xdr:col>
      <xdr:colOff>304800</xdr:colOff>
      <xdr:row>59</xdr:row>
      <xdr:rowOff>63500</xdr:rowOff>
    </xdr:to>
    <xdr:sp macro="" textlink="">
      <xdr:nvSpPr>
        <xdr:cNvPr id="1058" name="AutoShape 34">
          <a:extLst>
            <a:ext uri="{FF2B5EF4-FFF2-40B4-BE49-F238E27FC236}">
              <a16:creationId xmlns:a16="http://schemas.microsoft.com/office/drawing/2014/main" id="{00000000-0008-0000-0000-000022040000}"/>
            </a:ext>
          </a:extLst>
        </xdr:cNvPr>
        <xdr:cNvSpPr>
          <a:spLocks noChangeAspect="1" noChangeArrowheads="1"/>
        </xdr:cNvSpPr>
      </xdr:nvSpPr>
      <xdr:spPr bwMode="auto">
        <a:xfrm>
          <a:off x="10982325" y="61360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58</xdr:row>
      <xdr:rowOff>0</xdr:rowOff>
    </xdr:from>
    <xdr:to>
      <xdr:col>15</xdr:col>
      <xdr:colOff>142875</xdr:colOff>
      <xdr:row>58</xdr:row>
      <xdr:rowOff>142875</xdr:rowOff>
    </xdr:to>
    <xdr:sp macro="" textlink="">
      <xdr:nvSpPr>
        <xdr:cNvPr id="1059" name="AutoShape 35">
          <a:extLst>
            <a:ext uri="{FF2B5EF4-FFF2-40B4-BE49-F238E27FC236}">
              <a16:creationId xmlns:a16="http://schemas.microsoft.com/office/drawing/2014/main" id="{00000000-0008-0000-0000-000023040000}"/>
            </a:ext>
          </a:extLst>
        </xdr:cNvPr>
        <xdr:cNvSpPr>
          <a:spLocks noChangeAspect="1" noChangeArrowheads="1"/>
        </xdr:cNvSpPr>
      </xdr:nvSpPr>
      <xdr:spPr bwMode="auto">
        <a:xfrm>
          <a:off x="10829925" y="6156007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152400</xdr:colOff>
      <xdr:row>58</xdr:row>
      <xdr:rowOff>0</xdr:rowOff>
    </xdr:from>
    <xdr:to>
      <xdr:col>15</xdr:col>
      <xdr:colOff>304800</xdr:colOff>
      <xdr:row>59</xdr:row>
      <xdr:rowOff>63500</xdr:rowOff>
    </xdr:to>
    <xdr:sp macro="" textlink="">
      <xdr:nvSpPr>
        <xdr:cNvPr id="1060" name="AutoShape 36">
          <a:extLst>
            <a:ext uri="{FF2B5EF4-FFF2-40B4-BE49-F238E27FC236}">
              <a16:creationId xmlns:a16="http://schemas.microsoft.com/office/drawing/2014/main" id="{00000000-0008-0000-0000-000024040000}"/>
            </a:ext>
          </a:extLst>
        </xdr:cNvPr>
        <xdr:cNvSpPr>
          <a:spLocks noChangeAspect="1" noChangeArrowheads="1"/>
        </xdr:cNvSpPr>
      </xdr:nvSpPr>
      <xdr:spPr bwMode="auto">
        <a:xfrm>
          <a:off x="10982325" y="61560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58</xdr:row>
      <xdr:rowOff>0</xdr:rowOff>
    </xdr:from>
    <xdr:to>
      <xdr:col>15</xdr:col>
      <xdr:colOff>142875</xdr:colOff>
      <xdr:row>58</xdr:row>
      <xdr:rowOff>142875</xdr:rowOff>
    </xdr:to>
    <xdr:sp macro="" textlink="">
      <xdr:nvSpPr>
        <xdr:cNvPr id="1061" name="AutoShape 37">
          <a:extLst>
            <a:ext uri="{FF2B5EF4-FFF2-40B4-BE49-F238E27FC236}">
              <a16:creationId xmlns:a16="http://schemas.microsoft.com/office/drawing/2014/main" id="{00000000-0008-0000-0000-000025040000}"/>
            </a:ext>
          </a:extLst>
        </xdr:cNvPr>
        <xdr:cNvSpPr>
          <a:spLocks noChangeAspect="1" noChangeArrowheads="1"/>
        </xdr:cNvSpPr>
      </xdr:nvSpPr>
      <xdr:spPr bwMode="auto">
        <a:xfrm>
          <a:off x="10829925" y="6176010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152400</xdr:colOff>
      <xdr:row>58</xdr:row>
      <xdr:rowOff>0</xdr:rowOff>
    </xdr:from>
    <xdr:to>
      <xdr:col>15</xdr:col>
      <xdr:colOff>304800</xdr:colOff>
      <xdr:row>59</xdr:row>
      <xdr:rowOff>63500</xdr:rowOff>
    </xdr:to>
    <xdr:sp macro="" textlink="">
      <xdr:nvSpPr>
        <xdr:cNvPr id="1062" name="AutoShape 38">
          <a:extLst>
            <a:ext uri="{FF2B5EF4-FFF2-40B4-BE49-F238E27FC236}">
              <a16:creationId xmlns:a16="http://schemas.microsoft.com/office/drawing/2014/main" id="{00000000-0008-0000-0000-000026040000}"/>
            </a:ext>
          </a:extLst>
        </xdr:cNvPr>
        <xdr:cNvSpPr>
          <a:spLocks noChangeAspect="1" noChangeArrowheads="1"/>
        </xdr:cNvSpPr>
      </xdr:nvSpPr>
      <xdr:spPr bwMode="auto">
        <a:xfrm>
          <a:off x="10982325" y="61760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58</xdr:row>
      <xdr:rowOff>0</xdr:rowOff>
    </xdr:from>
    <xdr:to>
      <xdr:col>15</xdr:col>
      <xdr:colOff>142875</xdr:colOff>
      <xdr:row>58</xdr:row>
      <xdr:rowOff>142875</xdr:rowOff>
    </xdr:to>
    <xdr:sp macro="" textlink="">
      <xdr:nvSpPr>
        <xdr:cNvPr id="1063" name="AutoShape 39">
          <a:extLst>
            <a:ext uri="{FF2B5EF4-FFF2-40B4-BE49-F238E27FC236}">
              <a16:creationId xmlns:a16="http://schemas.microsoft.com/office/drawing/2014/main" id="{00000000-0008-0000-0000-000027040000}"/>
            </a:ext>
          </a:extLst>
        </xdr:cNvPr>
        <xdr:cNvSpPr>
          <a:spLocks noChangeAspect="1" noChangeArrowheads="1"/>
        </xdr:cNvSpPr>
      </xdr:nvSpPr>
      <xdr:spPr bwMode="auto">
        <a:xfrm>
          <a:off x="10829925" y="6196012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152400</xdr:colOff>
      <xdr:row>58</xdr:row>
      <xdr:rowOff>0</xdr:rowOff>
    </xdr:from>
    <xdr:to>
      <xdr:col>15</xdr:col>
      <xdr:colOff>304800</xdr:colOff>
      <xdr:row>59</xdr:row>
      <xdr:rowOff>63500</xdr:rowOff>
    </xdr:to>
    <xdr:sp macro="" textlink="">
      <xdr:nvSpPr>
        <xdr:cNvPr id="1064" name="AutoShape 40">
          <a:extLst>
            <a:ext uri="{FF2B5EF4-FFF2-40B4-BE49-F238E27FC236}">
              <a16:creationId xmlns:a16="http://schemas.microsoft.com/office/drawing/2014/main" id="{00000000-0008-0000-0000-000028040000}"/>
            </a:ext>
          </a:extLst>
        </xdr:cNvPr>
        <xdr:cNvSpPr>
          <a:spLocks noChangeAspect="1" noChangeArrowheads="1"/>
        </xdr:cNvSpPr>
      </xdr:nvSpPr>
      <xdr:spPr bwMode="auto">
        <a:xfrm>
          <a:off x="10982325" y="61960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58</xdr:row>
      <xdr:rowOff>0</xdr:rowOff>
    </xdr:from>
    <xdr:to>
      <xdr:col>15</xdr:col>
      <xdr:colOff>304800</xdr:colOff>
      <xdr:row>59</xdr:row>
      <xdr:rowOff>63500</xdr:rowOff>
    </xdr:to>
    <xdr:sp macro="" textlink="">
      <xdr:nvSpPr>
        <xdr:cNvPr id="1065" name="AutoShape 41">
          <a:extLst>
            <a:ext uri="{FF2B5EF4-FFF2-40B4-BE49-F238E27FC236}">
              <a16:creationId xmlns:a16="http://schemas.microsoft.com/office/drawing/2014/main" id="{00000000-0008-0000-0000-000029040000}"/>
            </a:ext>
          </a:extLst>
        </xdr:cNvPr>
        <xdr:cNvSpPr>
          <a:spLocks noChangeAspect="1" noChangeArrowheads="1"/>
        </xdr:cNvSpPr>
      </xdr:nvSpPr>
      <xdr:spPr bwMode="auto">
        <a:xfrm>
          <a:off x="10829925" y="62503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58</xdr:row>
      <xdr:rowOff>0</xdr:rowOff>
    </xdr:from>
    <xdr:to>
      <xdr:col>15</xdr:col>
      <xdr:colOff>142875</xdr:colOff>
      <xdr:row>58</xdr:row>
      <xdr:rowOff>142875</xdr:rowOff>
    </xdr:to>
    <xdr:sp macro="" textlink="">
      <xdr:nvSpPr>
        <xdr:cNvPr id="1066" name="AutoShape 42">
          <a:extLst>
            <a:ext uri="{FF2B5EF4-FFF2-40B4-BE49-F238E27FC236}">
              <a16:creationId xmlns:a16="http://schemas.microsoft.com/office/drawing/2014/main" id="{00000000-0008-0000-0000-00002A040000}"/>
            </a:ext>
          </a:extLst>
        </xdr:cNvPr>
        <xdr:cNvSpPr>
          <a:spLocks noChangeAspect="1" noChangeArrowheads="1"/>
        </xdr:cNvSpPr>
      </xdr:nvSpPr>
      <xdr:spPr bwMode="auto">
        <a:xfrm>
          <a:off x="10829925" y="6269355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152400</xdr:colOff>
      <xdr:row>58</xdr:row>
      <xdr:rowOff>0</xdr:rowOff>
    </xdr:from>
    <xdr:to>
      <xdr:col>15</xdr:col>
      <xdr:colOff>304800</xdr:colOff>
      <xdr:row>59</xdr:row>
      <xdr:rowOff>63500</xdr:rowOff>
    </xdr:to>
    <xdr:sp macro="" textlink="">
      <xdr:nvSpPr>
        <xdr:cNvPr id="1067" name="AutoShape 43">
          <a:extLst>
            <a:ext uri="{FF2B5EF4-FFF2-40B4-BE49-F238E27FC236}">
              <a16:creationId xmlns:a16="http://schemas.microsoft.com/office/drawing/2014/main" id="{00000000-0008-0000-0000-00002B040000}"/>
            </a:ext>
          </a:extLst>
        </xdr:cNvPr>
        <xdr:cNvSpPr>
          <a:spLocks noChangeAspect="1" noChangeArrowheads="1"/>
        </xdr:cNvSpPr>
      </xdr:nvSpPr>
      <xdr:spPr bwMode="auto">
        <a:xfrm>
          <a:off x="10982325" y="6269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58</xdr:row>
      <xdr:rowOff>0</xdr:rowOff>
    </xdr:from>
    <xdr:to>
      <xdr:col>15</xdr:col>
      <xdr:colOff>142875</xdr:colOff>
      <xdr:row>58</xdr:row>
      <xdr:rowOff>142875</xdr:rowOff>
    </xdr:to>
    <xdr:sp macro="" textlink="">
      <xdr:nvSpPr>
        <xdr:cNvPr id="1068" name="AutoShape 44">
          <a:extLst>
            <a:ext uri="{FF2B5EF4-FFF2-40B4-BE49-F238E27FC236}">
              <a16:creationId xmlns:a16="http://schemas.microsoft.com/office/drawing/2014/main" id="{00000000-0008-0000-0000-00002C040000}"/>
            </a:ext>
          </a:extLst>
        </xdr:cNvPr>
        <xdr:cNvSpPr>
          <a:spLocks noChangeAspect="1" noChangeArrowheads="1"/>
        </xdr:cNvSpPr>
      </xdr:nvSpPr>
      <xdr:spPr bwMode="auto">
        <a:xfrm>
          <a:off x="10829925" y="6289357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152400</xdr:colOff>
      <xdr:row>58</xdr:row>
      <xdr:rowOff>0</xdr:rowOff>
    </xdr:from>
    <xdr:to>
      <xdr:col>15</xdr:col>
      <xdr:colOff>304800</xdr:colOff>
      <xdr:row>59</xdr:row>
      <xdr:rowOff>63500</xdr:rowOff>
    </xdr:to>
    <xdr:sp macro="" textlink="">
      <xdr:nvSpPr>
        <xdr:cNvPr id="1069" name="AutoShape 45">
          <a:extLst>
            <a:ext uri="{FF2B5EF4-FFF2-40B4-BE49-F238E27FC236}">
              <a16:creationId xmlns:a16="http://schemas.microsoft.com/office/drawing/2014/main" id="{00000000-0008-0000-0000-00002D040000}"/>
            </a:ext>
          </a:extLst>
        </xdr:cNvPr>
        <xdr:cNvSpPr>
          <a:spLocks noChangeAspect="1" noChangeArrowheads="1"/>
        </xdr:cNvSpPr>
      </xdr:nvSpPr>
      <xdr:spPr bwMode="auto">
        <a:xfrm>
          <a:off x="10982325" y="62893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58</xdr:row>
      <xdr:rowOff>0</xdr:rowOff>
    </xdr:from>
    <xdr:to>
      <xdr:col>15</xdr:col>
      <xdr:colOff>142875</xdr:colOff>
      <xdr:row>58</xdr:row>
      <xdr:rowOff>142875</xdr:rowOff>
    </xdr:to>
    <xdr:sp macro="" textlink="">
      <xdr:nvSpPr>
        <xdr:cNvPr id="1070" name="AutoShape 46">
          <a:extLst>
            <a:ext uri="{FF2B5EF4-FFF2-40B4-BE49-F238E27FC236}">
              <a16:creationId xmlns:a16="http://schemas.microsoft.com/office/drawing/2014/main" id="{00000000-0008-0000-0000-00002E040000}"/>
            </a:ext>
          </a:extLst>
        </xdr:cNvPr>
        <xdr:cNvSpPr>
          <a:spLocks noChangeAspect="1" noChangeArrowheads="1"/>
        </xdr:cNvSpPr>
      </xdr:nvSpPr>
      <xdr:spPr bwMode="auto">
        <a:xfrm>
          <a:off x="10829925" y="6309360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152400</xdr:colOff>
      <xdr:row>58</xdr:row>
      <xdr:rowOff>0</xdr:rowOff>
    </xdr:from>
    <xdr:to>
      <xdr:col>15</xdr:col>
      <xdr:colOff>304800</xdr:colOff>
      <xdr:row>59</xdr:row>
      <xdr:rowOff>63500</xdr:rowOff>
    </xdr:to>
    <xdr:sp macro="" textlink="">
      <xdr:nvSpPr>
        <xdr:cNvPr id="1071" name="AutoShape 47">
          <a:extLst>
            <a:ext uri="{FF2B5EF4-FFF2-40B4-BE49-F238E27FC236}">
              <a16:creationId xmlns:a16="http://schemas.microsoft.com/office/drawing/2014/main" id="{00000000-0008-0000-0000-00002F040000}"/>
            </a:ext>
          </a:extLst>
        </xdr:cNvPr>
        <xdr:cNvSpPr>
          <a:spLocks noChangeAspect="1" noChangeArrowheads="1"/>
        </xdr:cNvSpPr>
      </xdr:nvSpPr>
      <xdr:spPr bwMode="auto">
        <a:xfrm>
          <a:off x="10982325" y="63093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58</xdr:row>
      <xdr:rowOff>0</xdr:rowOff>
    </xdr:from>
    <xdr:to>
      <xdr:col>15</xdr:col>
      <xdr:colOff>142875</xdr:colOff>
      <xdr:row>58</xdr:row>
      <xdr:rowOff>142875</xdr:rowOff>
    </xdr:to>
    <xdr:sp macro="" textlink="">
      <xdr:nvSpPr>
        <xdr:cNvPr id="1072" name="AutoShape 48">
          <a:extLst>
            <a:ext uri="{FF2B5EF4-FFF2-40B4-BE49-F238E27FC236}">
              <a16:creationId xmlns:a16="http://schemas.microsoft.com/office/drawing/2014/main" id="{00000000-0008-0000-0000-000030040000}"/>
            </a:ext>
          </a:extLst>
        </xdr:cNvPr>
        <xdr:cNvSpPr>
          <a:spLocks noChangeAspect="1" noChangeArrowheads="1"/>
        </xdr:cNvSpPr>
      </xdr:nvSpPr>
      <xdr:spPr bwMode="auto">
        <a:xfrm>
          <a:off x="10829925" y="6329362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152400</xdr:colOff>
      <xdr:row>58</xdr:row>
      <xdr:rowOff>0</xdr:rowOff>
    </xdr:from>
    <xdr:to>
      <xdr:col>15</xdr:col>
      <xdr:colOff>304800</xdr:colOff>
      <xdr:row>59</xdr:row>
      <xdr:rowOff>63500</xdr:rowOff>
    </xdr:to>
    <xdr:sp macro="" textlink="">
      <xdr:nvSpPr>
        <xdr:cNvPr id="1073" name="AutoShape 49">
          <a:extLst>
            <a:ext uri="{FF2B5EF4-FFF2-40B4-BE49-F238E27FC236}">
              <a16:creationId xmlns:a16="http://schemas.microsoft.com/office/drawing/2014/main" id="{00000000-0008-0000-0000-000031040000}"/>
            </a:ext>
          </a:extLst>
        </xdr:cNvPr>
        <xdr:cNvSpPr>
          <a:spLocks noChangeAspect="1" noChangeArrowheads="1"/>
        </xdr:cNvSpPr>
      </xdr:nvSpPr>
      <xdr:spPr bwMode="auto">
        <a:xfrm>
          <a:off x="10982325" y="63293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58</xdr:row>
      <xdr:rowOff>0</xdr:rowOff>
    </xdr:from>
    <xdr:to>
      <xdr:col>15</xdr:col>
      <xdr:colOff>142875</xdr:colOff>
      <xdr:row>58</xdr:row>
      <xdr:rowOff>142875</xdr:rowOff>
    </xdr:to>
    <xdr:sp macro="" textlink="">
      <xdr:nvSpPr>
        <xdr:cNvPr id="1074" name="AutoShape 50">
          <a:extLst>
            <a:ext uri="{FF2B5EF4-FFF2-40B4-BE49-F238E27FC236}">
              <a16:creationId xmlns:a16="http://schemas.microsoft.com/office/drawing/2014/main" id="{00000000-0008-0000-0000-000032040000}"/>
            </a:ext>
          </a:extLst>
        </xdr:cNvPr>
        <xdr:cNvSpPr>
          <a:spLocks noChangeAspect="1" noChangeArrowheads="1"/>
        </xdr:cNvSpPr>
      </xdr:nvSpPr>
      <xdr:spPr bwMode="auto">
        <a:xfrm>
          <a:off x="10829925" y="6349365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152400</xdr:colOff>
      <xdr:row>58</xdr:row>
      <xdr:rowOff>0</xdr:rowOff>
    </xdr:from>
    <xdr:to>
      <xdr:col>15</xdr:col>
      <xdr:colOff>304800</xdr:colOff>
      <xdr:row>59</xdr:row>
      <xdr:rowOff>63500</xdr:rowOff>
    </xdr:to>
    <xdr:sp macro="" textlink="">
      <xdr:nvSpPr>
        <xdr:cNvPr id="1075" name="AutoShape 51">
          <a:extLst>
            <a:ext uri="{FF2B5EF4-FFF2-40B4-BE49-F238E27FC236}">
              <a16:creationId xmlns:a16="http://schemas.microsoft.com/office/drawing/2014/main" id="{00000000-0008-0000-0000-000033040000}"/>
            </a:ext>
          </a:extLst>
        </xdr:cNvPr>
        <xdr:cNvSpPr>
          <a:spLocks noChangeAspect="1" noChangeArrowheads="1"/>
        </xdr:cNvSpPr>
      </xdr:nvSpPr>
      <xdr:spPr bwMode="auto">
        <a:xfrm>
          <a:off x="10982325" y="63493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58</xdr:row>
      <xdr:rowOff>0</xdr:rowOff>
    </xdr:from>
    <xdr:to>
      <xdr:col>15</xdr:col>
      <xdr:colOff>142875</xdr:colOff>
      <xdr:row>58</xdr:row>
      <xdr:rowOff>142875</xdr:rowOff>
    </xdr:to>
    <xdr:sp macro="" textlink="">
      <xdr:nvSpPr>
        <xdr:cNvPr id="1076" name="AutoShape 52">
          <a:extLst>
            <a:ext uri="{FF2B5EF4-FFF2-40B4-BE49-F238E27FC236}">
              <a16:creationId xmlns:a16="http://schemas.microsoft.com/office/drawing/2014/main" id="{00000000-0008-0000-0000-000034040000}"/>
            </a:ext>
          </a:extLst>
        </xdr:cNvPr>
        <xdr:cNvSpPr>
          <a:spLocks noChangeAspect="1" noChangeArrowheads="1"/>
        </xdr:cNvSpPr>
      </xdr:nvSpPr>
      <xdr:spPr bwMode="auto">
        <a:xfrm>
          <a:off x="10829925" y="6369367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152400</xdr:colOff>
      <xdr:row>58</xdr:row>
      <xdr:rowOff>0</xdr:rowOff>
    </xdr:from>
    <xdr:to>
      <xdr:col>15</xdr:col>
      <xdr:colOff>304800</xdr:colOff>
      <xdr:row>59</xdr:row>
      <xdr:rowOff>63500</xdr:rowOff>
    </xdr:to>
    <xdr:sp macro="" textlink="">
      <xdr:nvSpPr>
        <xdr:cNvPr id="1077" name="AutoShape 53">
          <a:extLst>
            <a:ext uri="{FF2B5EF4-FFF2-40B4-BE49-F238E27FC236}">
              <a16:creationId xmlns:a16="http://schemas.microsoft.com/office/drawing/2014/main" id="{00000000-0008-0000-0000-000035040000}"/>
            </a:ext>
          </a:extLst>
        </xdr:cNvPr>
        <xdr:cNvSpPr>
          <a:spLocks noChangeAspect="1" noChangeArrowheads="1"/>
        </xdr:cNvSpPr>
      </xdr:nvSpPr>
      <xdr:spPr bwMode="auto">
        <a:xfrm>
          <a:off x="10982325" y="63693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58</xdr:row>
      <xdr:rowOff>0</xdr:rowOff>
    </xdr:from>
    <xdr:to>
      <xdr:col>15</xdr:col>
      <xdr:colOff>142875</xdr:colOff>
      <xdr:row>58</xdr:row>
      <xdr:rowOff>142875</xdr:rowOff>
    </xdr:to>
    <xdr:sp macro="" textlink="">
      <xdr:nvSpPr>
        <xdr:cNvPr id="1078" name="AutoShape 54">
          <a:extLst>
            <a:ext uri="{FF2B5EF4-FFF2-40B4-BE49-F238E27FC236}">
              <a16:creationId xmlns:a16="http://schemas.microsoft.com/office/drawing/2014/main" id="{00000000-0008-0000-0000-000036040000}"/>
            </a:ext>
          </a:extLst>
        </xdr:cNvPr>
        <xdr:cNvSpPr>
          <a:spLocks noChangeAspect="1" noChangeArrowheads="1"/>
        </xdr:cNvSpPr>
      </xdr:nvSpPr>
      <xdr:spPr bwMode="auto">
        <a:xfrm>
          <a:off x="10829925" y="6389370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152400</xdr:colOff>
      <xdr:row>58</xdr:row>
      <xdr:rowOff>0</xdr:rowOff>
    </xdr:from>
    <xdr:to>
      <xdr:col>15</xdr:col>
      <xdr:colOff>304800</xdr:colOff>
      <xdr:row>59</xdr:row>
      <xdr:rowOff>63500</xdr:rowOff>
    </xdr:to>
    <xdr:sp macro="" textlink="">
      <xdr:nvSpPr>
        <xdr:cNvPr id="1079" name="AutoShape 55">
          <a:extLst>
            <a:ext uri="{FF2B5EF4-FFF2-40B4-BE49-F238E27FC236}">
              <a16:creationId xmlns:a16="http://schemas.microsoft.com/office/drawing/2014/main" id="{00000000-0008-0000-0000-000037040000}"/>
            </a:ext>
          </a:extLst>
        </xdr:cNvPr>
        <xdr:cNvSpPr>
          <a:spLocks noChangeAspect="1" noChangeArrowheads="1"/>
        </xdr:cNvSpPr>
      </xdr:nvSpPr>
      <xdr:spPr bwMode="auto">
        <a:xfrm>
          <a:off x="10982325" y="63893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58</xdr:row>
      <xdr:rowOff>0</xdr:rowOff>
    </xdr:from>
    <xdr:to>
      <xdr:col>15</xdr:col>
      <xdr:colOff>142875</xdr:colOff>
      <xdr:row>58</xdr:row>
      <xdr:rowOff>142875</xdr:rowOff>
    </xdr:to>
    <xdr:sp macro="" textlink="">
      <xdr:nvSpPr>
        <xdr:cNvPr id="1080" name="AutoShape 56">
          <a:extLst>
            <a:ext uri="{FF2B5EF4-FFF2-40B4-BE49-F238E27FC236}">
              <a16:creationId xmlns:a16="http://schemas.microsoft.com/office/drawing/2014/main" id="{00000000-0008-0000-0000-000038040000}"/>
            </a:ext>
          </a:extLst>
        </xdr:cNvPr>
        <xdr:cNvSpPr>
          <a:spLocks noChangeAspect="1" noChangeArrowheads="1"/>
        </xdr:cNvSpPr>
      </xdr:nvSpPr>
      <xdr:spPr bwMode="auto">
        <a:xfrm>
          <a:off x="10829925" y="6409372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152400</xdr:colOff>
      <xdr:row>58</xdr:row>
      <xdr:rowOff>0</xdr:rowOff>
    </xdr:from>
    <xdr:to>
      <xdr:col>15</xdr:col>
      <xdr:colOff>304800</xdr:colOff>
      <xdr:row>59</xdr:row>
      <xdr:rowOff>63500</xdr:rowOff>
    </xdr:to>
    <xdr:sp macro="" textlink="">
      <xdr:nvSpPr>
        <xdr:cNvPr id="1081" name="AutoShape 57">
          <a:extLst>
            <a:ext uri="{FF2B5EF4-FFF2-40B4-BE49-F238E27FC236}">
              <a16:creationId xmlns:a16="http://schemas.microsoft.com/office/drawing/2014/main" id="{00000000-0008-0000-0000-000039040000}"/>
            </a:ext>
          </a:extLst>
        </xdr:cNvPr>
        <xdr:cNvSpPr>
          <a:spLocks noChangeAspect="1" noChangeArrowheads="1"/>
        </xdr:cNvSpPr>
      </xdr:nvSpPr>
      <xdr:spPr bwMode="auto">
        <a:xfrm>
          <a:off x="10982325" y="64093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58</xdr:row>
      <xdr:rowOff>0</xdr:rowOff>
    </xdr:from>
    <xdr:to>
      <xdr:col>15</xdr:col>
      <xdr:colOff>142875</xdr:colOff>
      <xdr:row>58</xdr:row>
      <xdr:rowOff>142875</xdr:rowOff>
    </xdr:to>
    <xdr:sp macro="" textlink="">
      <xdr:nvSpPr>
        <xdr:cNvPr id="1083" name="AutoShape 59">
          <a:extLst>
            <a:ext uri="{FF2B5EF4-FFF2-40B4-BE49-F238E27FC236}">
              <a16:creationId xmlns:a16="http://schemas.microsoft.com/office/drawing/2014/main" id="{00000000-0008-0000-0000-00003B040000}"/>
            </a:ext>
          </a:extLst>
        </xdr:cNvPr>
        <xdr:cNvSpPr>
          <a:spLocks noChangeAspect="1" noChangeArrowheads="1"/>
        </xdr:cNvSpPr>
      </xdr:nvSpPr>
      <xdr:spPr bwMode="auto">
        <a:xfrm>
          <a:off x="10829925" y="7069455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152400</xdr:colOff>
      <xdr:row>58</xdr:row>
      <xdr:rowOff>0</xdr:rowOff>
    </xdr:from>
    <xdr:to>
      <xdr:col>15</xdr:col>
      <xdr:colOff>304800</xdr:colOff>
      <xdr:row>59</xdr:row>
      <xdr:rowOff>63500</xdr:rowOff>
    </xdr:to>
    <xdr:sp macro="" textlink="">
      <xdr:nvSpPr>
        <xdr:cNvPr id="1084" name="AutoShape 60">
          <a:extLst>
            <a:ext uri="{FF2B5EF4-FFF2-40B4-BE49-F238E27FC236}">
              <a16:creationId xmlns:a16="http://schemas.microsoft.com/office/drawing/2014/main" id="{00000000-0008-0000-0000-00003C040000}"/>
            </a:ext>
          </a:extLst>
        </xdr:cNvPr>
        <xdr:cNvSpPr>
          <a:spLocks noChangeAspect="1" noChangeArrowheads="1"/>
        </xdr:cNvSpPr>
      </xdr:nvSpPr>
      <xdr:spPr bwMode="auto">
        <a:xfrm>
          <a:off x="10982325" y="70694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58</xdr:row>
      <xdr:rowOff>0</xdr:rowOff>
    </xdr:from>
    <xdr:to>
      <xdr:col>15</xdr:col>
      <xdr:colOff>142875</xdr:colOff>
      <xdr:row>58</xdr:row>
      <xdr:rowOff>142875</xdr:rowOff>
    </xdr:to>
    <xdr:sp macro="" textlink="">
      <xdr:nvSpPr>
        <xdr:cNvPr id="1085" name="AutoShape 61">
          <a:extLst>
            <a:ext uri="{FF2B5EF4-FFF2-40B4-BE49-F238E27FC236}">
              <a16:creationId xmlns:a16="http://schemas.microsoft.com/office/drawing/2014/main" id="{00000000-0008-0000-0000-00003D040000}"/>
            </a:ext>
          </a:extLst>
        </xdr:cNvPr>
        <xdr:cNvSpPr>
          <a:spLocks noChangeAspect="1" noChangeArrowheads="1"/>
        </xdr:cNvSpPr>
      </xdr:nvSpPr>
      <xdr:spPr bwMode="auto">
        <a:xfrm>
          <a:off x="10829925" y="7089457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152400</xdr:colOff>
      <xdr:row>58</xdr:row>
      <xdr:rowOff>0</xdr:rowOff>
    </xdr:from>
    <xdr:to>
      <xdr:col>15</xdr:col>
      <xdr:colOff>304800</xdr:colOff>
      <xdr:row>59</xdr:row>
      <xdr:rowOff>63500</xdr:rowOff>
    </xdr:to>
    <xdr:sp macro="" textlink="">
      <xdr:nvSpPr>
        <xdr:cNvPr id="1086" name="AutoShape 62">
          <a:extLst>
            <a:ext uri="{FF2B5EF4-FFF2-40B4-BE49-F238E27FC236}">
              <a16:creationId xmlns:a16="http://schemas.microsoft.com/office/drawing/2014/main" id="{00000000-0008-0000-0000-00003E040000}"/>
            </a:ext>
          </a:extLst>
        </xdr:cNvPr>
        <xdr:cNvSpPr>
          <a:spLocks noChangeAspect="1" noChangeArrowheads="1"/>
        </xdr:cNvSpPr>
      </xdr:nvSpPr>
      <xdr:spPr bwMode="auto">
        <a:xfrm>
          <a:off x="10982325" y="70894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58</xdr:row>
      <xdr:rowOff>0</xdr:rowOff>
    </xdr:from>
    <xdr:to>
      <xdr:col>15</xdr:col>
      <xdr:colOff>142875</xdr:colOff>
      <xdr:row>58</xdr:row>
      <xdr:rowOff>142875</xdr:rowOff>
    </xdr:to>
    <xdr:sp macro="" textlink="">
      <xdr:nvSpPr>
        <xdr:cNvPr id="1087" name="AutoShape 63">
          <a:extLst>
            <a:ext uri="{FF2B5EF4-FFF2-40B4-BE49-F238E27FC236}">
              <a16:creationId xmlns:a16="http://schemas.microsoft.com/office/drawing/2014/main" id="{00000000-0008-0000-0000-00003F040000}"/>
            </a:ext>
          </a:extLst>
        </xdr:cNvPr>
        <xdr:cNvSpPr>
          <a:spLocks noChangeAspect="1" noChangeArrowheads="1"/>
        </xdr:cNvSpPr>
      </xdr:nvSpPr>
      <xdr:spPr bwMode="auto">
        <a:xfrm>
          <a:off x="10829925" y="7109460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152400</xdr:colOff>
      <xdr:row>58</xdr:row>
      <xdr:rowOff>0</xdr:rowOff>
    </xdr:from>
    <xdr:to>
      <xdr:col>15</xdr:col>
      <xdr:colOff>304800</xdr:colOff>
      <xdr:row>59</xdr:row>
      <xdr:rowOff>63500</xdr:rowOff>
    </xdr:to>
    <xdr:sp macro="" textlink="">
      <xdr:nvSpPr>
        <xdr:cNvPr id="1088" name="AutoShape 64">
          <a:extLst>
            <a:ext uri="{FF2B5EF4-FFF2-40B4-BE49-F238E27FC236}">
              <a16:creationId xmlns:a16="http://schemas.microsoft.com/office/drawing/2014/main" id="{00000000-0008-0000-0000-000040040000}"/>
            </a:ext>
          </a:extLst>
        </xdr:cNvPr>
        <xdr:cNvSpPr>
          <a:spLocks noChangeAspect="1" noChangeArrowheads="1"/>
        </xdr:cNvSpPr>
      </xdr:nvSpPr>
      <xdr:spPr bwMode="auto">
        <a:xfrm>
          <a:off x="10982325" y="7109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58</xdr:row>
      <xdr:rowOff>0</xdr:rowOff>
    </xdr:from>
    <xdr:to>
      <xdr:col>15</xdr:col>
      <xdr:colOff>142875</xdr:colOff>
      <xdr:row>58</xdr:row>
      <xdr:rowOff>142875</xdr:rowOff>
    </xdr:to>
    <xdr:sp macro="" textlink="">
      <xdr:nvSpPr>
        <xdr:cNvPr id="1089" name="AutoShape 65">
          <a:extLst>
            <a:ext uri="{FF2B5EF4-FFF2-40B4-BE49-F238E27FC236}">
              <a16:creationId xmlns:a16="http://schemas.microsoft.com/office/drawing/2014/main" id="{00000000-0008-0000-0000-000041040000}"/>
            </a:ext>
          </a:extLst>
        </xdr:cNvPr>
        <xdr:cNvSpPr>
          <a:spLocks noChangeAspect="1" noChangeArrowheads="1"/>
        </xdr:cNvSpPr>
      </xdr:nvSpPr>
      <xdr:spPr bwMode="auto">
        <a:xfrm>
          <a:off x="10829925" y="7129462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152400</xdr:colOff>
      <xdr:row>58</xdr:row>
      <xdr:rowOff>0</xdr:rowOff>
    </xdr:from>
    <xdr:to>
      <xdr:col>15</xdr:col>
      <xdr:colOff>304800</xdr:colOff>
      <xdr:row>59</xdr:row>
      <xdr:rowOff>63500</xdr:rowOff>
    </xdr:to>
    <xdr:sp macro="" textlink="">
      <xdr:nvSpPr>
        <xdr:cNvPr id="1090" name="AutoShape 66">
          <a:extLst>
            <a:ext uri="{FF2B5EF4-FFF2-40B4-BE49-F238E27FC236}">
              <a16:creationId xmlns:a16="http://schemas.microsoft.com/office/drawing/2014/main" id="{00000000-0008-0000-0000-000042040000}"/>
            </a:ext>
          </a:extLst>
        </xdr:cNvPr>
        <xdr:cNvSpPr>
          <a:spLocks noChangeAspect="1" noChangeArrowheads="1"/>
        </xdr:cNvSpPr>
      </xdr:nvSpPr>
      <xdr:spPr bwMode="auto">
        <a:xfrm>
          <a:off x="10982325" y="7129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58</xdr:row>
      <xdr:rowOff>0</xdr:rowOff>
    </xdr:from>
    <xdr:to>
      <xdr:col>15</xdr:col>
      <xdr:colOff>142875</xdr:colOff>
      <xdr:row>58</xdr:row>
      <xdr:rowOff>142875</xdr:rowOff>
    </xdr:to>
    <xdr:sp macro="" textlink="">
      <xdr:nvSpPr>
        <xdr:cNvPr id="1092" name="AutoShape 68">
          <a:extLst>
            <a:ext uri="{FF2B5EF4-FFF2-40B4-BE49-F238E27FC236}">
              <a16:creationId xmlns:a16="http://schemas.microsoft.com/office/drawing/2014/main" id="{00000000-0008-0000-0000-000044040000}"/>
            </a:ext>
          </a:extLst>
        </xdr:cNvPr>
        <xdr:cNvSpPr>
          <a:spLocks noChangeAspect="1" noChangeArrowheads="1"/>
        </xdr:cNvSpPr>
      </xdr:nvSpPr>
      <xdr:spPr bwMode="auto">
        <a:xfrm>
          <a:off x="10829925" y="7793355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152400</xdr:colOff>
      <xdr:row>58</xdr:row>
      <xdr:rowOff>0</xdr:rowOff>
    </xdr:from>
    <xdr:to>
      <xdr:col>15</xdr:col>
      <xdr:colOff>304800</xdr:colOff>
      <xdr:row>59</xdr:row>
      <xdr:rowOff>63500</xdr:rowOff>
    </xdr:to>
    <xdr:sp macro="" textlink="">
      <xdr:nvSpPr>
        <xdr:cNvPr id="1093" name="AutoShape 69">
          <a:extLst>
            <a:ext uri="{FF2B5EF4-FFF2-40B4-BE49-F238E27FC236}">
              <a16:creationId xmlns:a16="http://schemas.microsoft.com/office/drawing/2014/main" id="{00000000-0008-0000-0000-000045040000}"/>
            </a:ext>
          </a:extLst>
        </xdr:cNvPr>
        <xdr:cNvSpPr>
          <a:spLocks noChangeAspect="1" noChangeArrowheads="1"/>
        </xdr:cNvSpPr>
      </xdr:nvSpPr>
      <xdr:spPr bwMode="auto">
        <a:xfrm>
          <a:off x="10982325" y="7793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58</xdr:row>
      <xdr:rowOff>0</xdr:rowOff>
    </xdr:from>
    <xdr:to>
      <xdr:col>15</xdr:col>
      <xdr:colOff>142875</xdr:colOff>
      <xdr:row>58</xdr:row>
      <xdr:rowOff>142875</xdr:rowOff>
    </xdr:to>
    <xdr:sp macro="" textlink="">
      <xdr:nvSpPr>
        <xdr:cNvPr id="1094" name="AutoShape 70">
          <a:extLst>
            <a:ext uri="{FF2B5EF4-FFF2-40B4-BE49-F238E27FC236}">
              <a16:creationId xmlns:a16="http://schemas.microsoft.com/office/drawing/2014/main" id="{00000000-0008-0000-0000-000046040000}"/>
            </a:ext>
          </a:extLst>
        </xdr:cNvPr>
        <xdr:cNvSpPr>
          <a:spLocks noChangeAspect="1" noChangeArrowheads="1"/>
        </xdr:cNvSpPr>
      </xdr:nvSpPr>
      <xdr:spPr bwMode="auto">
        <a:xfrm>
          <a:off x="10829925" y="7813357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152400</xdr:colOff>
      <xdr:row>58</xdr:row>
      <xdr:rowOff>0</xdr:rowOff>
    </xdr:from>
    <xdr:to>
      <xdr:col>15</xdr:col>
      <xdr:colOff>304800</xdr:colOff>
      <xdr:row>59</xdr:row>
      <xdr:rowOff>63500</xdr:rowOff>
    </xdr:to>
    <xdr:sp macro="" textlink="">
      <xdr:nvSpPr>
        <xdr:cNvPr id="1095" name="AutoShape 71">
          <a:extLst>
            <a:ext uri="{FF2B5EF4-FFF2-40B4-BE49-F238E27FC236}">
              <a16:creationId xmlns:a16="http://schemas.microsoft.com/office/drawing/2014/main" id="{00000000-0008-0000-0000-000047040000}"/>
            </a:ext>
          </a:extLst>
        </xdr:cNvPr>
        <xdr:cNvSpPr>
          <a:spLocks noChangeAspect="1" noChangeArrowheads="1"/>
        </xdr:cNvSpPr>
      </xdr:nvSpPr>
      <xdr:spPr bwMode="auto">
        <a:xfrm>
          <a:off x="10982325" y="78133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58</xdr:row>
      <xdr:rowOff>0</xdr:rowOff>
    </xdr:from>
    <xdr:to>
      <xdr:col>15</xdr:col>
      <xdr:colOff>142875</xdr:colOff>
      <xdr:row>58</xdr:row>
      <xdr:rowOff>142875</xdr:rowOff>
    </xdr:to>
    <xdr:sp macro="" textlink="">
      <xdr:nvSpPr>
        <xdr:cNvPr id="1096" name="AutoShape 72">
          <a:extLst>
            <a:ext uri="{FF2B5EF4-FFF2-40B4-BE49-F238E27FC236}">
              <a16:creationId xmlns:a16="http://schemas.microsoft.com/office/drawing/2014/main" id="{00000000-0008-0000-0000-000048040000}"/>
            </a:ext>
          </a:extLst>
        </xdr:cNvPr>
        <xdr:cNvSpPr>
          <a:spLocks noChangeAspect="1" noChangeArrowheads="1"/>
        </xdr:cNvSpPr>
      </xdr:nvSpPr>
      <xdr:spPr bwMode="auto">
        <a:xfrm>
          <a:off x="10829925" y="7833360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152400</xdr:colOff>
      <xdr:row>58</xdr:row>
      <xdr:rowOff>0</xdr:rowOff>
    </xdr:from>
    <xdr:to>
      <xdr:col>15</xdr:col>
      <xdr:colOff>304800</xdr:colOff>
      <xdr:row>59</xdr:row>
      <xdr:rowOff>63500</xdr:rowOff>
    </xdr:to>
    <xdr:sp macro="" textlink="">
      <xdr:nvSpPr>
        <xdr:cNvPr id="1097" name="AutoShape 73">
          <a:extLst>
            <a:ext uri="{FF2B5EF4-FFF2-40B4-BE49-F238E27FC236}">
              <a16:creationId xmlns:a16="http://schemas.microsoft.com/office/drawing/2014/main" id="{00000000-0008-0000-0000-000049040000}"/>
            </a:ext>
          </a:extLst>
        </xdr:cNvPr>
        <xdr:cNvSpPr>
          <a:spLocks noChangeAspect="1" noChangeArrowheads="1"/>
        </xdr:cNvSpPr>
      </xdr:nvSpPr>
      <xdr:spPr bwMode="auto">
        <a:xfrm>
          <a:off x="10982325" y="78333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58</xdr:row>
      <xdr:rowOff>0</xdr:rowOff>
    </xdr:from>
    <xdr:to>
      <xdr:col>15</xdr:col>
      <xdr:colOff>142875</xdr:colOff>
      <xdr:row>58</xdr:row>
      <xdr:rowOff>142875</xdr:rowOff>
    </xdr:to>
    <xdr:sp macro="" textlink="">
      <xdr:nvSpPr>
        <xdr:cNvPr id="1098" name="AutoShape 74">
          <a:extLst>
            <a:ext uri="{FF2B5EF4-FFF2-40B4-BE49-F238E27FC236}">
              <a16:creationId xmlns:a16="http://schemas.microsoft.com/office/drawing/2014/main" id="{00000000-0008-0000-0000-00004A040000}"/>
            </a:ext>
          </a:extLst>
        </xdr:cNvPr>
        <xdr:cNvSpPr>
          <a:spLocks noChangeAspect="1" noChangeArrowheads="1"/>
        </xdr:cNvSpPr>
      </xdr:nvSpPr>
      <xdr:spPr bwMode="auto">
        <a:xfrm>
          <a:off x="10829925" y="7853362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152400</xdr:colOff>
      <xdr:row>58</xdr:row>
      <xdr:rowOff>0</xdr:rowOff>
    </xdr:from>
    <xdr:to>
      <xdr:col>15</xdr:col>
      <xdr:colOff>304800</xdr:colOff>
      <xdr:row>59</xdr:row>
      <xdr:rowOff>63500</xdr:rowOff>
    </xdr:to>
    <xdr:sp macro="" textlink="">
      <xdr:nvSpPr>
        <xdr:cNvPr id="1099" name="AutoShape 75">
          <a:extLst>
            <a:ext uri="{FF2B5EF4-FFF2-40B4-BE49-F238E27FC236}">
              <a16:creationId xmlns:a16="http://schemas.microsoft.com/office/drawing/2014/main" id="{00000000-0008-0000-0000-00004B040000}"/>
            </a:ext>
          </a:extLst>
        </xdr:cNvPr>
        <xdr:cNvSpPr>
          <a:spLocks noChangeAspect="1" noChangeArrowheads="1"/>
        </xdr:cNvSpPr>
      </xdr:nvSpPr>
      <xdr:spPr bwMode="auto">
        <a:xfrm>
          <a:off x="10982325" y="78533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58</xdr:row>
      <xdr:rowOff>0</xdr:rowOff>
    </xdr:from>
    <xdr:to>
      <xdr:col>15</xdr:col>
      <xdr:colOff>142875</xdr:colOff>
      <xdr:row>58</xdr:row>
      <xdr:rowOff>142875</xdr:rowOff>
    </xdr:to>
    <xdr:sp macro="" textlink="">
      <xdr:nvSpPr>
        <xdr:cNvPr id="1101" name="AutoShape 77">
          <a:extLst>
            <a:ext uri="{FF2B5EF4-FFF2-40B4-BE49-F238E27FC236}">
              <a16:creationId xmlns:a16="http://schemas.microsoft.com/office/drawing/2014/main" id="{00000000-0008-0000-0000-00004D040000}"/>
            </a:ext>
          </a:extLst>
        </xdr:cNvPr>
        <xdr:cNvSpPr>
          <a:spLocks noChangeAspect="1" noChangeArrowheads="1"/>
        </xdr:cNvSpPr>
      </xdr:nvSpPr>
      <xdr:spPr bwMode="auto">
        <a:xfrm>
          <a:off x="10829925" y="8517255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152400</xdr:colOff>
      <xdr:row>58</xdr:row>
      <xdr:rowOff>0</xdr:rowOff>
    </xdr:from>
    <xdr:to>
      <xdr:col>15</xdr:col>
      <xdr:colOff>304800</xdr:colOff>
      <xdr:row>59</xdr:row>
      <xdr:rowOff>63500</xdr:rowOff>
    </xdr:to>
    <xdr:sp macro="" textlink="">
      <xdr:nvSpPr>
        <xdr:cNvPr id="1102" name="AutoShape 78">
          <a:extLst>
            <a:ext uri="{FF2B5EF4-FFF2-40B4-BE49-F238E27FC236}">
              <a16:creationId xmlns:a16="http://schemas.microsoft.com/office/drawing/2014/main" id="{00000000-0008-0000-0000-00004E040000}"/>
            </a:ext>
          </a:extLst>
        </xdr:cNvPr>
        <xdr:cNvSpPr>
          <a:spLocks noChangeAspect="1" noChangeArrowheads="1"/>
        </xdr:cNvSpPr>
      </xdr:nvSpPr>
      <xdr:spPr bwMode="auto">
        <a:xfrm>
          <a:off x="10982325" y="85172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58</xdr:row>
      <xdr:rowOff>0</xdr:rowOff>
    </xdr:from>
    <xdr:to>
      <xdr:col>15</xdr:col>
      <xdr:colOff>142875</xdr:colOff>
      <xdr:row>58</xdr:row>
      <xdr:rowOff>142875</xdr:rowOff>
    </xdr:to>
    <xdr:sp macro="" textlink="">
      <xdr:nvSpPr>
        <xdr:cNvPr id="1103" name="AutoShape 79">
          <a:extLst>
            <a:ext uri="{FF2B5EF4-FFF2-40B4-BE49-F238E27FC236}">
              <a16:creationId xmlns:a16="http://schemas.microsoft.com/office/drawing/2014/main" id="{00000000-0008-0000-0000-00004F040000}"/>
            </a:ext>
          </a:extLst>
        </xdr:cNvPr>
        <xdr:cNvSpPr>
          <a:spLocks noChangeAspect="1" noChangeArrowheads="1"/>
        </xdr:cNvSpPr>
      </xdr:nvSpPr>
      <xdr:spPr bwMode="auto">
        <a:xfrm>
          <a:off x="10829925" y="8537257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152400</xdr:colOff>
      <xdr:row>58</xdr:row>
      <xdr:rowOff>0</xdr:rowOff>
    </xdr:from>
    <xdr:to>
      <xdr:col>15</xdr:col>
      <xdr:colOff>304800</xdr:colOff>
      <xdr:row>59</xdr:row>
      <xdr:rowOff>63500</xdr:rowOff>
    </xdr:to>
    <xdr:sp macro="" textlink="">
      <xdr:nvSpPr>
        <xdr:cNvPr id="1104" name="AutoShape 80">
          <a:extLst>
            <a:ext uri="{FF2B5EF4-FFF2-40B4-BE49-F238E27FC236}">
              <a16:creationId xmlns:a16="http://schemas.microsoft.com/office/drawing/2014/main" id="{00000000-0008-0000-0000-000050040000}"/>
            </a:ext>
          </a:extLst>
        </xdr:cNvPr>
        <xdr:cNvSpPr>
          <a:spLocks noChangeAspect="1" noChangeArrowheads="1"/>
        </xdr:cNvSpPr>
      </xdr:nvSpPr>
      <xdr:spPr bwMode="auto">
        <a:xfrm>
          <a:off x="10982325" y="85372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58</xdr:row>
      <xdr:rowOff>0</xdr:rowOff>
    </xdr:from>
    <xdr:to>
      <xdr:col>15</xdr:col>
      <xdr:colOff>142875</xdr:colOff>
      <xdr:row>58</xdr:row>
      <xdr:rowOff>142875</xdr:rowOff>
    </xdr:to>
    <xdr:sp macro="" textlink="">
      <xdr:nvSpPr>
        <xdr:cNvPr id="1105" name="AutoShape 81">
          <a:extLst>
            <a:ext uri="{FF2B5EF4-FFF2-40B4-BE49-F238E27FC236}">
              <a16:creationId xmlns:a16="http://schemas.microsoft.com/office/drawing/2014/main" id="{00000000-0008-0000-0000-000051040000}"/>
            </a:ext>
          </a:extLst>
        </xdr:cNvPr>
        <xdr:cNvSpPr>
          <a:spLocks noChangeAspect="1" noChangeArrowheads="1"/>
        </xdr:cNvSpPr>
      </xdr:nvSpPr>
      <xdr:spPr bwMode="auto">
        <a:xfrm>
          <a:off x="10829925" y="8557260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152400</xdr:colOff>
      <xdr:row>58</xdr:row>
      <xdr:rowOff>0</xdr:rowOff>
    </xdr:from>
    <xdr:to>
      <xdr:col>15</xdr:col>
      <xdr:colOff>304800</xdr:colOff>
      <xdr:row>59</xdr:row>
      <xdr:rowOff>63500</xdr:rowOff>
    </xdr:to>
    <xdr:sp macro="" textlink="">
      <xdr:nvSpPr>
        <xdr:cNvPr id="1106" name="AutoShape 82">
          <a:extLst>
            <a:ext uri="{FF2B5EF4-FFF2-40B4-BE49-F238E27FC236}">
              <a16:creationId xmlns:a16="http://schemas.microsoft.com/office/drawing/2014/main" id="{00000000-0008-0000-0000-000052040000}"/>
            </a:ext>
          </a:extLst>
        </xdr:cNvPr>
        <xdr:cNvSpPr>
          <a:spLocks noChangeAspect="1" noChangeArrowheads="1"/>
        </xdr:cNvSpPr>
      </xdr:nvSpPr>
      <xdr:spPr bwMode="auto">
        <a:xfrm>
          <a:off x="10982325" y="85572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58</xdr:row>
      <xdr:rowOff>0</xdr:rowOff>
    </xdr:from>
    <xdr:to>
      <xdr:col>15</xdr:col>
      <xdr:colOff>142875</xdr:colOff>
      <xdr:row>58</xdr:row>
      <xdr:rowOff>142875</xdr:rowOff>
    </xdr:to>
    <xdr:sp macro="" textlink="">
      <xdr:nvSpPr>
        <xdr:cNvPr id="1107" name="AutoShape 83">
          <a:extLst>
            <a:ext uri="{FF2B5EF4-FFF2-40B4-BE49-F238E27FC236}">
              <a16:creationId xmlns:a16="http://schemas.microsoft.com/office/drawing/2014/main" id="{00000000-0008-0000-0000-000053040000}"/>
            </a:ext>
          </a:extLst>
        </xdr:cNvPr>
        <xdr:cNvSpPr>
          <a:spLocks noChangeAspect="1" noChangeArrowheads="1"/>
        </xdr:cNvSpPr>
      </xdr:nvSpPr>
      <xdr:spPr bwMode="auto">
        <a:xfrm>
          <a:off x="10829925" y="8577262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152400</xdr:colOff>
      <xdr:row>58</xdr:row>
      <xdr:rowOff>0</xdr:rowOff>
    </xdr:from>
    <xdr:to>
      <xdr:col>15</xdr:col>
      <xdr:colOff>304800</xdr:colOff>
      <xdr:row>59</xdr:row>
      <xdr:rowOff>63500</xdr:rowOff>
    </xdr:to>
    <xdr:sp macro="" textlink="">
      <xdr:nvSpPr>
        <xdr:cNvPr id="1108" name="AutoShape 84">
          <a:extLst>
            <a:ext uri="{FF2B5EF4-FFF2-40B4-BE49-F238E27FC236}">
              <a16:creationId xmlns:a16="http://schemas.microsoft.com/office/drawing/2014/main" id="{00000000-0008-0000-0000-000054040000}"/>
            </a:ext>
          </a:extLst>
        </xdr:cNvPr>
        <xdr:cNvSpPr>
          <a:spLocks noChangeAspect="1" noChangeArrowheads="1"/>
        </xdr:cNvSpPr>
      </xdr:nvSpPr>
      <xdr:spPr bwMode="auto">
        <a:xfrm>
          <a:off x="10982325" y="85772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58</xdr:row>
      <xdr:rowOff>0</xdr:rowOff>
    </xdr:from>
    <xdr:to>
      <xdr:col>15</xdr:col>
      <xdr:colOff>142875</xdr:colOff>
      <xdr:row>58</xdr:row>
      <xdr:rowOff>142875</xdr:rowOff>
    </xdr:to>
    <xdr:sp macro="" textlink="">
      <xdr:nvSpPr>
        <xdr:cNvPr id="1110" name="AutoShape 86">
          <a:extLst>
            <a:ext uri="{FF2B5EF4-FFF2-40B4-BE49-F238E27FC236}">
              <a16:creationId xmlns:a16="http://schemas.microsoft.com/office/drawing/2014/main" id="{00000000-0008-0000-0000-000056040000}"/>
            </a:ext>
          </a:extLst>
        </xdr:cNvPr>
        <xdr:cNvSpPr>
          <a:spLocks noChangeAspect="1" noChangeArrowheads="1"/>
        </xdr:cNvSpPr>
      </xdr:nvSpPr>
      <xdr:spPr bwMode="auto">
        <a:xfrm>
          <a:off x="10829925" y="9241155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152400</xdr:colOff>
      <xdr:row>58</xdr:row>
      <xdr:rowOff>0</xdr:rowOff>
    </xdr:from>
    <xdr:to>
      <xdr:col>15</xdr:col>
      <xdr:colOff>304800</xdr:colOff>
      <xdr:row>59</xdr:row>
      <xdr:rowOff>63500</xdr:rowOff>
    </xdr:to>
    <xdr:sp macro="" textlink="">
      <xdr:nvSpPr>
        <xdr:cNvPr id="1111" name="AutoShape 87">
          <a:extLst>
            <a:ext uri="{FF2B5EF4-FFF2-40B4-BE49-F238E27FC236}">
              <a16:creationId xmlns:a16="http://schemas.microsoft.com/office/drawing/2014/main" id="{00000000-0008-0000-0000-000057040000}"/>
            </a:ext>
          </a:extLst>
        </xdr:cNvPr>
        <xdr:cNvSpPr>
          <a:spLocks noChangeAspect="1" noChangeArrowheads="1"/>
        </xdr:cNvSpPr>
      </xdr:nvSpPr>
      <xdr:spPr bwMode="auto">
        <a:xfrm>
          <a:off x="10982325" y="9241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58</xdr:row>
      <xdr:rowOff>0</xdr:rowOff>
    </xdr:from>
    <xdr:to>
      <xdr:col>15</xdr:col>
      <xdr:colOff>142875</xdr:colOff>
      <xdr:row>58</xdr:row>
      <xdr:rowOff>142875</xdr:rowOff>
    </xdr:to>
    <xdr:sp macro="" textlink="">
      <xdr:nvSpPr>
        <xdr:cNvPr id="1112" name="AutoShape 88">
          <a:extLst>
            <a:ext uri="{FF2B5EF4-FFF2-40B4-BE49-F238E27FC236}">
              <a16:creationId xmlns:a16="http://schemas.microsoft.com/office/drawing/2014/main" id="{00000000-0008-0000-0000-000058040000}"/>
            </a:ext>
          </a:extLst>
        </xdr:cNvPr>
        <xdr:cNvSpPr>
          <a:spLocks noChangeAspect="1" noChangeArrowheads="1"/>
        </xdr:cNvSpPr>
      </xdr:nvSpPr>
      <xdr:spPr bwMode="auto">
        <a:xfrm>
          <a:off x="10829925" y="9261157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152400</xdr:colOff>
      <xdr:row>58</xdr:row>
      <xdr:rowOff>0</xdr:rowOff>
    </xdr:from>
    <xdr:to>
      <xdr:col>15</xdr:col>
      <xdr:colOff>304800</xdr:colOff>
      <xdr:row>59</xdr:row>
      <xdr:rowOff>63500</xdr:rowOff>
    </xdr:to>
    <xdr:sp macro="" textlink="">
      <xdr:nvSpPr>
        <xdr:cNvPr id="1113" name="AutoShape 89">
          <a:extLst>
            <a:ext uri="{FF2B5EF4-FFF2-40B4-BE49-F238E27FC236}">
              <a16:creationId xmlns:a16="http://schemas.microsoft.com/office/drawing/2014/main" id="{00000000-0008-0000-0000-000059040000}"/>
            </a:ext>
          </a:extLst>
        </xdr:cNvPr>
        <xdr:cNvSpPr>
          <a:spLocks noChangeAspect="1" noChangeArrowheads="1"/>
        </xdr:cNvSpPr>
      </xdr:nvSpPr>
      <xdr:spPr bwMode="auto">
        <a:xfrm>
          <a:off x="10982325" y="92611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58</xdr:row>
      <xdr:rowOff>0</xdr:rowOff>
    </xdr:from>
    <xdr:to>
      <xdr:col>15</xdr:col>
      <xdr:colOff>142875</xdr:colOff>
      <xdr:row>58</xdr:row>
      <xdr:rowOff>142875</xdr:rowOff>
    </xdr:to>
    <xdr:sp macro="" textlink="">
      <xdr:nvSpPr>
        <xdr:cNvPr id="1114" name="AutoShape 90">
          <a:extLst>
            <a:ext uri="{FF2B5EF4-FFF2-40B4-BE49-F238E27FC236}">
              <a16:creationId xmlns:a16="http://schemas.microsoft.com/office/drawing/2014/main" id="{00000000-0008-0000-0000-00005A040000}"/>
            </a:ext>
          </a:extLst>
        </xdr:cNvPr>
        <xdr:cNvSpPr>
          <a:spLocks noChangeAspect="1" noChangeArrowheads="1"/>
        </xdr:cNvSpPr>
      </xdr:nvSpPr>
      <xdr:spPr bwMode="auto">
        <a:xfrm>
          <a:off x="10829925" y="9281160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152400</xdr:colOff>
      <xdr:row>58</xdr:row>
      <xdr:rowOff>0</xdr:rowOff>
    </xdr:from>
    <xdr:to>
      <xdr:col>15</xdr:col>
      <xdr:colOff>304800</xdr:colOff>
      <xdr:row>59</xdr:row>
      <xdr:rowOff>63500</xdr:rowOff>
    </xdr:to>
    <xdr:sp macro="" textlink="">
      <xdr:nvSpPr>
        <xdr:cNvPr id="1115" name="AutoShape 91">
          <a:extLst>
            <a:ext uri="{FF2B5EF4-FFF2-40B4-BE49-F238E27FC236}">
              <a16:creationId xmlns:a16="http://schemas.microsoft.com/office/drawing/2014/main" id="{00000000-0008-0000-0000-00005B040000}"/>
            </a:ext>
          </a:extLst>
        </xdr:cNvPr>
        <xdr:cNvSpPr>
          <a:spLocks noChangeAspect="1" noChangeArrowheads="1"/>
        </xdr:cNvSpPr>
      </xdr:nvSpPr>
      <xdr:spPr bwMode="auto">
        <a:xfrm>
          <a:off x="10982325" y="92811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58</xdr:row>
      <xdr:rowOff>0</xdr:rowOff>
    </xdr:from>
    <xdr:to>
      <xdr:col>15</xdr:col>
      <xdr:colOff>142875</xdr:colOff>
      <xdr:row>58</xdr:row>
      <xdr:rowOff>142875</xdr:rowOff>
    </xdr:to>
    <xdr:sp macro="" textlink="">
      <xdr:nvSpPr>
        <xdr:cNvPr id="1116" name="AutoShape 92">
          <a:extLst>
            <a:ext uri="{FF2B5EF4-FFF2-40B4-BE49-F238E27FC236}">
              <a16:creationId xmlns:a16="http://schemas.microsoft.com/office/drawing/2014/main" id="{00000000-0008-0000-0000-00005C040000}"/>
            </a:ext>
          </a:extLst>
        </xdr:cNvPr>
        <xdr:cNvSpPr>
          <a:spLocks noChangeAspect="1" noChangeArrowheads="1"/>
        </xdr:cNvSpPr>
      </xdr:nvSpPr>
      <xdr:spPr bwMode="auto">
        <a:xfrm>
          <a:off x="10829925" y="9301162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152400</xdr:colOff>
      <xdr:row>58</xdr:row>
      <xdr:rowOff>0</xdr:rowOff>
    </xdr:from>
    <xdr:to>
      <xdr:col>15</xdr:col>
      <xdr:colOff>304800</xdr:colOff>
      <xdr:row>59</xdr:row>
      <xdr:rowOff>63500</xdr:rowOff>
    </xdr:to>
    <xdr:sp macro="" textlink="">
      <xdr:nvSpPr>
        <xdr:cNvPr id="1117" name="AutoShape 93">
          <a:extLst>
            <a:ext uri="{FF2B5EF4-FFF2-40B4-BE49-F238E27FC236}">
              <a16:creationId xmlns:a16="http://schemas.microsoft.com/office/drawing/2014/main" id="{00000000-0008-0000-0000-00005D040000}"/>
            </a:ext>
          </a:extLst>
        </xdr:cNvPr>
        <xdr:cNvSpPr>
          <a:spLocks noChangeAspect="1" noChangeArrowheads="1"/>
        </xdr:cNvSpPr>
      </xdr:nvSpPr>
      <xdr:spPr bwMode="auto">
        <a:xfrm>
          <a:off x="10982325" y="93011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58</xdr:row>
      <xdr:rowOff>0</xdr:rowOff>
    </xdr:from>
    <xdr:to>
      <xdr:col>15</xdr:col>
      <xdr:colOff>142875</xdr:colOff>
      <xdr:row>58</xdr:row>
      <xdr:rowOff>142875</xdr:rowOff>
    </xdr:to>
    <xdr:sp macro="" textlink="">
      <xdr:nvSpPr>
        <xdr:cNvPr id="1118" name="AutoShape 94">
          <a:extLst>
            <a:ext uri="{FF2B5EF4-FFF2-40B4-BE49-F238E27FC236}">
              <a16:creationId xmlns:a16="http://schemas.microsoft.com/office/drawing/2014/main" id="{00000000-0008-0000-0000-00005E040000}"/>
            </a:ext>
          </a:extLst>
        </xdr:cNvPr>
        <xdr:cNvSpPr>
          <a:spLocks noChangeAspect="1" noChangeArrowheads="1"/>
        </xdr:cNvSpPr>
      </xdr:nvSpPr>
      <xdr:spPr bwMode="auto">
        <a:xfrm>
          <a:off x="10829925" y="9321165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152400</xdr:colOff>
      <xdr:row>58</xdr:row>
      <xdr:rowOff>0</xdr:rowOff>
    </xdr:from>
    <xdr:to>
      <xdr:col>15</xdr:col>
      <xdr:colOff>304800</xdr:colOff>
      <xdr:row>59</xdr:row>
      <xdr:rowOff>63500</xdr:rowOff>
    </xdr:to>
    <xdr:sp macro="" textlink="">
      <xdr:nvSpPr>
        <xdr:cNvPr id="1119" name="AutoShape 95">
          <a:extLst>
            <a:ext uri="{FF2B5EF4-FFF2-40B4-BE49-F238E27FC236}">
              <a16:creationId xmlns:a16="http://schemas.microsoft.com/office/drawing/2014/main" id="{00000000-0008-0000-0000-00005F040000}"/>
            </a:ext>
          </a:extLst>
        </xdr:cNvPr>
        <xdr:cNvSpPr>
          <a:spLocks noChangeAspect="1" noChangeArrowheads="1"/>
        </xdr:cNvSpPr>
      </xdr:nvSpPr>
      <xdr:spPr bwMode="auto">
        <a:xfrm>
          <a:off x="10982325" y="93211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466725</xdr:colOff>
      <xdr:row>58</xdr:row>
      <xdr:rowOff>0</xdr:rowOff>
    </xdr:from>
    <xdr:to>
      <xdr:col>15</xdr:col>
      <xdr:colOff>142875</xdr:colOff>
      <xdr:row>58</xdr:row>
      <xdr:rowOff>142875</xdr:rowOff>
    </xdr:to>
    <xdr:sp macro="" textlink="">
      <xdr:nvSpPr>
        <xdr:cNvPr id="1120" name="AutoShape 96">
          <a:extLst>
            <a:ext uri="{FF2B5EF4-FFF2-40B4-BE49-F238E27FC236}">
              <a16:creationId xmlns:a16="http://schemas.microsoft.com/office/drawing/2014/main" id="{00000000-0008-0000-0000-000060040000}"/>
            </a:ext>
          </a:extLst>
        </xdr:cNvPr>
        <xdr:cNvSpPr>
          <a:spLocks noChangeAspect="1" noChangeArrowheads="1"/>
        </xdr:cNvSpPr>
      </xdr:nvSpPr>
      <xdr:spPr bwMode="auto">
        <a:xfrm>
          <a:off x="11296650" y="9321165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619125</xdr:colOff>
      <xdr:row>58</xdr:row>
      <xdr:rowOff>0</xdr:rowOff>
    </xdr:from>
    <xdr:to>
      <xdr:col>15</xdr:col>
      <xdr:colOff>304800</xdr:colOff>
      <xdr:row>59</xdr:row>
      <xdr:rowOff>63500</xdr:rowOff>
    </xdr:to>
    <xdr:sp macro="" textlink="">
      <xdr:nvSpPr>
        <xdr:cNvPr id="1121" name="AutoShape 97">
          <a:extLst>
            <a:ext uri="{FF2B5EF4-FFF2-40B4-BE49-F238E27FC236}">
              <a16:creationId xmlns:a16="http://schemas.microsoft.com/office/drawing/2014/main" id="{00000000-0008-0000-0000-000061040000}"/>
            </a:ext>
          </a:extLst>
        </xdr:cNvPr>
        <xdr:cNvSpPr>
          <a:spLocks noChangeAspect="1" noChangeArrowheads="1"/>
        </xdr:cNvSpPr>
      </xdr:nvSpPr>
      <xdr:spPr bwMode="auto">
        <a:xfrm>
          <a:off x="11449050" y="93211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58</xdr:row>
      <xdr:rowOff>0</xdr:rowOff>
    </xdr:from>
    <xdr:to>
      <xdr:col>15</xdr:col>
      <xdr:colOff>142875</xdr:colOff>
      <xdr:row>58</xdr:row>
      <xdr:rowOff>142875</xdr:rowOff>
    </xdr:to>
    <xdr:sp macro="" textlink="">
      <xdr:nvSpPr>
        <xdr:cNvPr id="1122" name="AutoShape 98">
          <a:extLst>
            <a:ext uri="{FF2B5EF4-FFF2-40B4-BE49-F238E27FC236}">
              <a16:creationId xmlns:a16="http://schemas.microsoft.com/office/drawing/2014/main" id="{00000000-0008-0000-0000-000062040000}"/>
            </a:ext>
          </a:extLst>
        </xdr:cNvPr>
        <xdr:cNvSpPr>
          <a:spLocks noChangeAspect="1" noChangeArrowheads="1"/>
        </xdr:cNvSpPr>
      </xdr:nvSpPr>
      <xdr:spPr bwMode="auto">
        <a:xfrm>
          <a:off x="10829925" y="9341167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152400</xdr:colOff>
      <xdr:row>58</xdr:row>
      <xdr:rowOff>0</xdr:rowOff>
    </xdr:from>
    <xdr:to>
      <xdr:col>15</xdr:col>
      <xdr:colOff>304800</xdr:colOff>
      <xdr:row>59</xdr:row>
      <xdr:rowOff>63500</xdr:rowOff>
    </xdr:to>
    <xdr:sp macro="" textlink="">
      <xdr:nvSpPr>
        <xdr:cNvPr id="1123" name="AutoShape 99">
          <a:extLst>
            <a:ext uri="{FF2B5EF4-FFF2-40B4-BE49-F238E27FC236}">
              <a16:creationId xmlns:a16="http://schemas.microsoft.com/office/drawing/2014/main" id="{00000000-0008-0000-0000-000063040000}"/>
            </a:ext>
          </a:extLst>
        </xdr:cNvPr>
        <xdr:cNvSpPr>
          <a:spLocks noChangeAspect="1" noChangeArrowheads="1"/>
        </xdr:cNvSpPr>
      </xdr:nvSpPr>
      <xdr:spPr bwMode="auto">
        <a:xfrm>
          <a:off x="10982325" y="93411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58</xdr:row>
      <xdr:rowOff>0</xdr:rowOff>
    </xdr:from>
    <xdr:to>
      <xdr:col>15</xdr:col>
      <xdr:colOff>142875</xdr:colOff>
      <xdr:row>58</xdr:row>
      <xdr:rowOff>142875</xdr:rowOff>
    </xdr:to>
    <xdr:sp macro="" textlink="">
      <xdr:nvSpPr>
        <xdr:cNvPr id="1124" name="AutoShape 100">
          <a:extLst>
            <a:ext uri="{FF2B5EF4-FFF2-40B4-BE49-F238E27FC236}">
              <a16:creationId xmlns:a16="http://schemas.microsoft.com/office/drawing/2014/main" id="{00000000-0008-0000-0000-000064040000}"/>
            </a:ext>
          </a:extLst>
        </xdr:cNvPr>
        <xdr:cNvSpPr>
          <a:spLocks noChangeAspect="1" noChangeArrowheads="1"/>
        </xdr:cNvSpPr>
      </xdr:nvSpPr>
      <xdr:spPr bwMode="auto">
        <a:xfrm>
          <a:off x="10829925" y="9361170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152400</xdr:colOff>
      <xdr:row>58</xdr:row>
      <xdr:rowOff>0</xdr:rowOff>
    </xdr:from>
    <xdr:to>
      <xdr:col>15</xdr:col>
      <xdr:colOff>304800</xdr:colOff>
      <xdr:row>59</xdr:row>
      <xdr:rowOff>63500</xdr:rowOff>
    </xdr:to>
    <xdr:sp macro="" textlink="">
      <xdr:nvSpPr>
        <xdr:cNvPr id="1125" name="AutoShape 101">
          <a:extLst>
            <a:ext uri="{FF2B5EF4-FFF2-40B4-BE49-F238E27FC236}">
              <a16:creationId xmlns:a16="http://schemas.microsoft.com/office/drawing/2014/main" id="{00000000-0008-0000-0000-000065040000}"/>
            </a:ext>
          </a:extLst>
        </xdr:cNvPr>
        <xdr:cNvSpPr>
          <a:spLocks noChangeAspect="1" noChangeArrowheads="1"/>
        </xdr:cNvSpPr>
      </xdr:nvSpPr>
      <xdr:spPr bwMode="auto">
        <a:xfrm>
          <a:off x="10982325" y="93611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58</xdr:row>
      <xdr:rowOff>0</xdr:rowOff>
    </xdr:from>
    <xdr:to>
      <xdr:col>15</xdr:col>
      <xdr:colOff>304800</xdr:colOff>
      <xdr:row>59</xdr:row>
      <xdr:rowOff>63500</xdr:rowOff>
    </xdr:to>
    <xdr:sp macro="" textlink="">
      <xdr:nvSpPr>
        <xdr:cNvPr id="1126" name="AutoShape 102">
          <a:extLst>
            <a:ext uri="{FF2B5EF4-FFF2-40B4-BE49-F238E27FC236}">
              <a16:creationId xmlns:a16="http://schemas.microsoft.com/office/drawing/2014/main" id="{00000000-0008-0000-0000-000066040000}"/>
            </a:ext>
          </a:extLst>
        </xdr:cNvPr>
        <xdr:cNvSpPr>
          <a:spLocks noChangeAspect="1" noChangeArrowheads="1"/>
        </xdr:cNvSpPr>
      </xdr:nvSpPr>
      <xdr:spPr bwMode="auto">
        <a:xfrm>
          <a:off x="10829925" y="94126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58</xdr:row>
      <xdr:rowOff>0</xdr:rowOff>
    </xdr:from>
    <xdr:to>
      <xdr:col>15</xdr:col>
      <xdr:colOff>142875</xdr:colOff>
      <xdr:row>58</xdr:row>
      <xdr:rowOff>142875</xdr:rowOff>
    </xdr:to>
    <xdr:sp macro="" textlink="">
      <xdr:nvSpPr>
        <xdr:cNvPr id="1127" name="AutoShape 103">
          <a:extLst>
            <a:ext uri="{FF2B5EF4-FFF2-40B4-BE49-F238E27FC236}">
              <a16:creationId xmlns:a16="http://schemas.microsoft.com/office/drawing/2014/main" id="{00000000-0008-0000-0000-000067040000}"/>
            </a:ext>
          </a:extLst>
        </xdr:cNvPr>
        <xdr:cNvSpPr>
          <a:spLocks noChangeAspect="1" noChangeArrowheads="1"/>
        </xdr:cNvSpPr>
      </xdr:nvSpPr>
      <xdr:spPr bwMode="auto">
        <a:xfrm>
          <a:off x="10829925" y="9431655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152400</xdr:colOff>
      <xdr:row>58</xdr:row>
      <xdr:rowOff>0</xdr:rowOff>
    </xdr:from>
    <xdr:to>
      <xdr:col>15</xdr:col>
      <xdr:colOff>304800</xdr:colOff>
      <xdr:row>59</xdr:row>
      <xdr:rowOff>63500</xdr:rowOff>
    </xdr:to>
    <xdr:sp macro="" textlink="">
      <xdr:nvSpPr>
        <xdr:cNvPr id="1128" name="AutoShape 104">
          <a:extLst>
            <a:ext uri="{FF2B5EF4-FFF2-40B4-BE49-F238E27FC236}">
              <a16:creationId xmlns:a16="http://schemas.microsoft.com/office/drawing/2014/main" id="{00000000-0008-0000-0000-000068040000}"/>
            </a:ext>
          </a:extLst>
        </xdr:cNvPr>
        <xdr:cNvSpPr>
          <a:spLocks noChangeAspect="1" noChangeArrowheads="1"/>
        </xdr:cNvSpPr>
      </xdr:nvSpPr>
      <xdr:spPr bwMode="auto">
        <a:xfrm>
          <a:off x="10982325" y="94316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58</xdr:row>
      <xdr:rowOff>0</xdr:rowOff>
    </xdr:from>
    <xdr:to>
      <xdr:col>15</xdr:col>
      <xdr:colOff>142875</xdr:colOff>
      <xdr:row>58</xdr:row>
      <xdr:rowOff>142875</xdr:rowOff>
    </xdr:to>
    <xdr:sp macro="" textlink="">
      <xdr:nvSpPr>
        <xdr:cNvPr id="1129" name="AutoShape 105">
          <a:extLst>
            <a:ext uri="{FF2B5EF4-FFF2-40B4-BE49-F238E27FC236}">
              <a16:creationId xmlns:a16="http://schemas.microsoft.com/office/drawing/2014/main" id="{00000000-0008-0000-0000-000069040000}"/>
            </a:ext>
          </a:extLst>
        </xdr:cNvPr>
        <xdr:cNvSpPr>
          <a:spLocks noChangeAspect="1" noChangeArrowheads="1"/>
        </xdr:cNvSpPr>
      </xdr:nvSpPr>
      <xdr:spPr bwMode="auto">
        <a:xfrm>
          <a:off x="10829925" y="9451657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152400</xdr:colOff>
      <xdr:row>58</xdr:row>
      <xdr:rowOff>0</xdr:rowOff>
    </xdr:from>
    <xdr:to>
      <xdr:col>15</xdr:col>
      <xdr:colOff>304800</xdr:colOff>
      <xdr:row>59</xdr:row>
      <xdr:rowOff>63500</xdr:rowOff>
    </xdr:to>
    <xdr:sp macro="" textlink="">
      <xdr:nvSpPr>
        <xdr:cNvPr id="1130" name="AutoShape 106">
          <a:extLst>
            <a:ext uri="{FF2B5EF4-FFF2-40B4-BE49-F238E27FC236}">
              <a16:creationId xmlns:a16="http://schemas.microsoft.com/office/drawing/2014/main" id="{00000000-0008-0000-0000-00006A040000}"/>
            </a:ext>
          </a:extLst>
        </xdr:cNvPr>
        <xdr:cNvSpPr>
          <a:spLocks noChangeAspect="1" noChangeArrowheads="1"/>
        </xdr:cNvSpPr>
      </xdr:nvSpPr>
      <xdr:spPr bwMode="auto">
        <a:xfrm>
          <a:off x="10982325" y="9451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Brianna328@aol.com" TargetMode="External"/><Relationship Id="rId13" Type="http://schemas.openxmlformats.org/officeDocument/2006/relationships/hyperlink" Target="mailto:healthcarehelp@verizon.net" TargetMode="External"/><Relationship Id="rId18" Type="http://schemas.openxmlformats.org/officeDocument/2006/relationships/hyperlink" Target="mailto:shawn.rykaczewski@aol.com" TargetMode="External"/><Relationship Id="rId26" Type="http://schemas.openxmlformats.org/officeDocument/2006/relationships/hyperlink" Target="mailto:T1tyme@hotmail.com" TargetMode="External"/><Relationship Id="rId39" Type="http://schemas.openxmlformats.org/officeDocument/2006/relationships/drawing" Target="../drawings/drawing1.xml"/><Relationship Id="rId3" Type="http://schemas.openxmlformats.org/officeDocument/2006/relationships/hyperlink" Target="mailto:Israelmarengo@yahoo.com" TargetMode="External"/><Relationship Id="rId21" Type="http://schemas.openxmlformats.org/officeDocument/2006/relationships/hyperlink" Target="mailto:josephmoles@comcast.net" TargetMode="External"/><Relationship Id="rId34" Type="http://schemas.openxmlformats.org/officeDocument/2006/relationships/hyperlink" Target="mailto:jaems.howell@stryker.com" TargetMode="External"/><Relationship Id="rId7" Type="http://schemas.openxmlformats.org/officeDocument/2006/relationships/hyperlink" Target="mailto:cmbod14@gmail.com" TargetMode="External"/><Relationship Id="rId12" Type="http://schemas.openxmlformats.org/officeDocument/2006/relationships/hyperlink" Target="mailto:jodonnell@hpplans.com" TargetMode="External"/><Relationship Id="rId17" Type="http://schemas.openxmlformats.org/officeDocument/2006/relationships/hyperlink" Target="mailto:Caseylewis83.cl@gmail.com" TargetMode="External"/><Relationship Id="rId25" Type="http://schemas.openxmlformats.org/officeDocument/2006/relationships/hyperlink" Target="mailto:xxvinorosso@yahoo.com" TargetMode="External"/><Relationship Id="rId33" Type="http://schemas.openxmlformats.org/officeDocument/2006/relationships/hyperlink" Target="mailto:RS4EVER1@COMCAST.NET" TargetMode="External"/><Relationship Id="rId38" Type="http://schemas.openxmlformats.org/officeDocument/2006/relationships/printerSettings" Target="../printerSettings/printerSettings1.bin"/><Relationship Id="rId2" Type="http://schemas.openxmlformats.org/officeDocument/2006/relationships/hyperlink" Target="mailto:jnielsen7@comcast.net" TargetMode="External"/><Relationship Id="rId16" Type="http://schemas.openxmlformats.org/officeDocument/2006/relationships/hyperlink" Target="mailto:Rodger127@comcast.net" TargetMode="External"/><Relationship Id="rId20" Type="http://schemas.openxmlformats.org/officeDocument/2006/relationships/hyperlink" Target="mailto:joeemaninno@gmail.com" TargetMode="External"/><Relationship Id="rId29" Type="http://schemas.openxmlformats.org/officeDocument/2006/relationships/hyperlink" Target="mailto:joseph.holland@ikea.com" TargetMode="External"/><Relationship Id="rId1" Type="http://schemas.openxmlformats.org/officeDocument/2006/relationships/hyperlink" Target="mailto:jrdiercks@comcast.net" TargetMode="External"/><Relationship Id="rId6" Type="http://schemas.openxmlformats.org/officeDocument/2006/relationships/hyperlink" Target="mailto:rambeeman@aol.com" TargetMode="External"/><Relationship Id="rId11" Type="http://schemas.openxmlformats.org/officeDocument/2006/relationships/hyperlink" Target="mailto:raible30@gmail.com" TargetMode="External"/><Relationship Id="rId24" Type="http://schemas.openxmlformats.org/officeDocument/2006/relationships/hyperlink" Target="mailto:gberner2@gmail.com" TargetMode="External"/><Relationship Id="rId32" Type="http://schemas.openxmlformats.org/officeDocument/2006/relationships/hyperlink" Target="mailto:essex.mitchell@stryker.com" TargetMode="External"/><Relationship Id="rId37" Type="http://schemas.openxmlformats.org/officeDocument/2006/relationships/hyperlink" Target="mailto:richardosj@comcast.net" TargetMode="External"/><Relationship Id="rId5" Type="http://schemas.openxmlformats.org/officeDocument/2006/relationships/hyperlink" Target="mailto:kmcgrathdunn@prd.net" TargetMode="External"/><Relationship Id="rId15" Type="http://schemas.openxmlformats.org/officeDocument/2006/relationships/hyperlink" Target="mailto:scotte@scotte.com" TargetMode="External"/><Relationship Id="rId23" Type="http://schemas.openxmlformats.org/officeDocument/2006/relationships/hyperlink" Target="mailto:herbiebrown1950@gmail.com" TargetMode="External"/><Relationship Id="rId28" Type="http://schemas.openxmlformats.org/officeDocument/2006/relationships/hyperlink" Target="mailto:anas8295@gmail.com" TargetMode="External"/><Relationship Id="rId36" Type="http://schemas.openxmlformats.org/officeDocument/2006/relationships/hyperlink" Target="mailto:Oneleg9837@Gmail.Com" TargetMode="External"/><Relationship Id="rId10" Type="http://schemas.openxmlformats.org/officeDocument/2006/relationships/hyperlink" Target="mailto:sferguson1365@gmail.com" TargetMode="External"/><Relationship Id="rId19" Type="http://schemas.openxmlformats.org/officeDocument/2006/relationships/hyperlink" Target="mailto:jimdolphin@comcast.net" TargetMode="External"/><Relationship Id="rId31" Type="http://schemas.openxmlformats.org/officeDocument/2006/relationships/hyperlink" Target="mailto:swoonvalde@aol.com" TargetMode="External"/><Relationship Id="rId4" Type="http://schemas.openxmlformats.org/officeDocument/2006/relationships/hyperlink" Target="mailto:richardosj@comcast.net" TargetMode="External"/><Relationship Id="rId9" Type="http://schemas.openxmlformats.org/officeDocument/2006/relationships/hyperlink" Target="mailto:jeffreyrpatterson@gmail.com" TargetMode="External"/><Relationship Id="rId14" Type="http://schemas.openxmlformats.org/officeDocument/2006/relationships/hyperlink" Target="mailto:mikebrassill@gmail.com" TargetMode="External"/><Relationship Id="rId22" Type="http://schemas.openxmlformats.org/officeDocument/2006/relationships/hyperlink" Target="mailto:lmccracken@gmail.com" TargetMode="External"/><Relationship Id="rId27" Type="http://schemas.openxmlformats.org/officeDocument/2006/relationships/hyperlink" Target="mailto:kurt.guenther@foxroach.com" TargetMode="External"/><Relationship Id="rId30" Type="http://schemas.openxmlformats.org/officeDocument/2006/relationships/hyperlink" Target="mailto:Acujon@comcast.net" TargetMode="External"/><Relationship Id="rId35" Type="http://schemas.openxmlformats.org/officeDocument/2006/relationships/hyperlink" Target="mailto:Patward4783@yahoo.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P417"/>
  <sheetViews>
    <sheetView tabSelected="1" zoomScale="75" zoomScaleNormal="75" workbookViewId="0">
      <pane xSplit="1" ySplit="2" topLeftCell="I141" activePane="bottomRight" state="frozen"/>
      <selection pane="topRight" activeCell="B1" sqref="B1"/>
      <selection pane="bottomLeft" activeCell="A3" sqref="A3"/>
      <selection pane="bottomRight" activeCell="U141" sqref="U141:U153"/>
    </sheetView>
  </sheetViews>
  <sheetFormatPr defaultColWidth="18.85546875" defaultRowHeight="15" x14ac:dyDescent="0.2"/>
  <cols>
    <col min="1" max="1" width="19.5703125" style="31" customWidth="1"/>
    <col min="2" max="3" width="18.85546875" customWidth="1"/>
    <col min="4" max="4" width="27.42578125" customWidth="1"/>
    <col min="5" max="6" width="19.5703125" customWidth="1"/>
    <col min="7" max="7" width="24.5703125" style="46" customWidth="1"/>
    <col min="8" max="9" width="18.85546875" style="46" customWidth="1"/>
    <col min="10" max="11" width="18.85546875" customWidth="1"/>
    <col min="12" max="12" width="23.42578125" customWidth="1"/>
    <col min="13" max="13" width="18.85546875" style="58" customWidth="1"/>
    <col min="14" max="14" width="36" style="46" hidden="1" customWidth="1"/>
    <col min="15" max="15" width="32.140625" style="46" hidden="1" customWidth="1"/>
    <col min="16" max="16" width="18.140625" customWidth="1"/>
    <col min="17" max="18" width="18.85546875" style="46"/>
    <col min="19" max="20" width="0" hidden="1" customWidth="1"/>
    <col min="21" max="22" width="19.5703125" customWidth="1"/>
    <col min="23" max="23" width="6.140625" customWidth="1"/>
    <col min="24" max="24" width="21" style="136" customWidth="1"/>
    <col min="25" max="25" width="13.5703125" customWidth="1"/>
    <col min="26" max="26" width="14.85546875" customWidth="1"/>
    <col min="27" max="27" width="5.28515625" customWidth="1"/>
    <col min="28" max="28" width="18.85546875" style="136"/>
    <col min="29" max="29" width="15.42578125" style="107" customWidth="1"/>
    <col min="30" max="30" width="14.7109375" customWidth="1"/>
    <col min="31" max="31" width="6.7109375" customWidth="1"/>
    <col min="32" max="32" width="18.85546875" style="136"/>
    <col min="33" max="33" width="13.85546875" customWidth="1"/>
    <col min="34" max="34" width="16.140625" style="68" customWidth="1"/>
    <col min="35" max="35" width="6.28515625" customWidth="1"/>
    <col min="36" max="36" width="14.42578125" customWidth="1"/>
    <col min="37" max="37" width="18.85546875" style="136"/>
    <col min="40" max="40" width="6.7109375" customWidth="1"/>
    <col min="41" max="41" width="18.85546875" style="136"/>
    <col min="44" max="44" width="5.85546875" style="68" customWidth="1"/>
    <col min="45" max="45" width="22.85546875" style="68" customWidth="1"/>
    <col min="48" max="48" width="6.85546875" customWidth="1"/>
    <col min="52" max="52" width="6.140625" customWidth="1"/>
    <col min="56" max="56" width="6.7109375" customWidth="1"/>
    <col min="60" max="60" width="6.42578125" customWidth="1"/>
    <col min="64" max="64" width="5.7109375" customWidth="1"/>
  </cols>
  <sheetData>
    <row r="1" spans="1:68" s="4" customFormat="1" ht="83.25" customHeight="1" x14ac:dyDescent="0.2">
      <c r="A1" s="30" t="s">
        <v>26</v>
      </c>
      <c r="B1" s="3" t="s">
        <v>0</v>
      </c>
      <c r="C1" s="3" t="s">
        <v>41</v>
      </c>
      <c r="D1" s="3" t="s">
        <v>114</v>
      </c>
      <c r="E1" s="3" t="s">
        <v>1</v>
      </c>
      <c r="F1" s="3" t="s">
        <v>551</v>
      </c>
      <c r="G1" s="254" t="s">
        <v>176</v>
      </c>
      <c r="H1" s="254" t="s">
        <v>184</v>
      </c>
      <c r="I1" s="41" t="s">
        <v>31</v>
      </c>
      <c r="J1" s="3" t="s">
        <v>2</v>
      </c>
      <c r="K1" s="3" t="s">
        <v>3</v>
      </c>
      <c r="L1" s="3" t="s">
        <v>4</v>
      </c>
      <c r="M1" s="53" t="s">
        <v>5</v>
      </c>
      <c r="N1" s="41" t="s">
        <v>6</v>
      </c>
      <c r="O1" s="41" t="s">
        <v>27</v>
      </c>
      <c r="P1" s="3" t="s">
        <v>7</v>
      </c>
      <c r="Q1" s="41" t="s">
        <v>49</v>
      </c>
      <c r="R1" s="41" t="s">
        <v>48</v>
      </c>
      <c r="S1" s="3" t="s">
        <v>34</v>
      </c>
      <c r="T1" s="3" t="s">
        <v>35</v>
      </c>
      <c r="U1" s="214" t="s">
        <v>164</v>
      </c>
      <c r="V1" s="4" t="s">
        <v>119</v>
      </c>
      <c r="W1" s="348" t="s">
        <v>434</v>
      </c>
      <c r="X1" s="133" t="s">
        <v>376</v>
      </c>
      <c r="Y1" s="115"/>
      <c r="Z1" s="115"/>
      <c r="AA1" s="348" t="s">
        <v>434</v>
      </c>
      <c r="AB1" s="133" t="s">
        <v>375</v>
      </c>
      <c r="AC1" s="117"/>
      <c r="AD1" s="115"/>
      <c r="AE1" s="348" t="s">
        <v>434</v>
      </c>
      <c r="AF1" s="133" t="s">
        <v>37</v>
      </c>
      <c r="AG1" s="118"/>
      <c r="AH1" s="119"/>
      <c r="AI1" s="348" t="s">
        <v>434</v>
      </c>
      <c r="AJ1" s="116"/>
      <c r="AK1" s="133" t="s">
        <v>36</v>
      </c>
      <c r="AM1" s="115"/>
      <c r="AN1" s="348" t="s">
        <v>434</v>
      </c>
      <c r="AO1" s="133" t="s">
        <v>66</v>
      </c>
      <c r="AP1" s="118"/>
      <c r="AQ1" s="115"/>
      <c r="AR1" s="348" t="s">
        <v>434</v>
      </c>
      <c r="AS1" s="331" t="s">
        <v>377</v>
      </c>
      <c r="AU1" s="115"/>
      <c r="AV1" s="348" t="s">
        <v>434</v>
      </c>
      <c r="AW1" s="331" t="s">
        <v>378</v>
      </c>
      <c r="AY1" s="115"/>
      <c r="AZ1" s="348" t="s">
        <v>434</v>
      </c>
      <c r="BA1" s="331" t="s">
        <v>379</v>
      </c>
      <c r="BC1" s="115"/>
      <c r="BD1" s="348" t="s">
        <v>434</v>
      </c>
      <c r="BE1" s="119" t="s">
        <v>166</v>
      </c>
      <c r="BG1" s="115"/>
      <c r="BH1" s="348" t="s">
        <v>434</v>
      </c>
      <c r="BI1" s="331" t="s">
        <v>380</v>
      </c>
      <c r="BK1" s="115"/>
      <c r="BL1" s="348" t="s">
        <v>434</v>
      </c>
      <c r="BM1" s="331" t="s">
        <v>381</v>
      </c>
      <c r="BO1" s="115"/>
      <c r="BP1" s="115"/>
    </row>
    <row r="2" spans="1:68" s="10" customFormat="1" x14ac:dyDescent="0.2">
      <c r="A2" s="31"/>
      <c r="G2" s="36"/>
      <c r="H2" s="36"/>
      <c r="I2" s="332"/>
      <c r="M2" s="54"/>
      <c r="N2" s="36"/>
      <c r="O2" s="36"/>
      <c r="Q2" s="36"/>
      <c r="R2" s="36"/>
      <c r="W2" s="120"/>
      <c r="X2" s="152" t="s">
        <v>102</v>
      </c>
      <c r="Y2" s="153" t="s">
        <v>103</v>
      </c>
      <c r="Z2" s="153" t="s">
        <v>104</v>
      </c>
      <c r="AA2" s="120"/>
      <c r="AB2" s="152" t="s">
        <v>102</v>
      </c>
      <c r="AC2" s="153" t="s">
        <v>103</v>
      </c>
      <c r="AD2" s="153" t="s">
        <v>104</v>
      </c>
      <c r="AE2" s="120"/>
      <c r="AF2" s="152" t="s">
        <v>102</v>
      </c>
      <c r="AG2" s="153" t="s">
        <v>103</v>
      </c>
      <c r="AH2" s="153" t="s">
        <v>104</v>
      </c>
      <c r="AI2" s="120"/>
      <c r="AJ2" s="152" t="s">
        <v>392</v>
      </c>
      <c r="AK2" s="152" t="s">
        <v>102</v>
      </c>
      <c r="AL2" s="153" t="s">
        <v>103</v>
      </c>
      <c r="AM2" s="153" t="s">
        <v>104</v>
      </c>
      <c r="AN2" s="120"/>
      <c r="AO2" s="152" t="s">
        <v>102</v>
      </c>
      <c r="AP2" s="153" t="s">
        <v>103</v>
      </c>
      <c r="AQ2" s="153" t="s">
        <v>104</v>
      </c>
      <c r="AR2" s="169"/>
      <c r="AS2" s="152" t="s">
        <v>102</v>
      </c>
      <c r="AT2" s="153" t="s">
        <v>103</v>
      </c>
      <c r="AU2" s="153" t="s">
        <v>104</v>
      </c>
      <c r="AV2" s="169"/>
      <c r="AW2" s="152" t="s">
        <v>102</v>
      </c>
      <c r="AX2" s="153" t="s">
        <v>103</v>
      </c>
      <c r="AY2" s="153" t="s">
        <v>104</v>
      </c>
      <c r="AZ2" s="169"/>
      <c r="BA2" s="152" t="s">
        <v>102</v>
      </c>
      <c r="BB2" s="153" t="s">
        <v>103</v>
      </c>
      <c r="BC2" s="153" t="s">
        <v>104</v>
      </c>
      <c r="BD2" s="169"/>
      <c r="BE2" s="152" t="s">
        <v>102</v>
      </c>
      <c r="BF2" s="153" t="s">
        <v>103</v>
      </c>
      <c r="BG2" s="153" t="s">
        <v>104</v>
      </c>
      <c r="BH2" s="169"/>
      <c r="BI2" s="152" t="s">
        <v>102</v>
      </c>
      <c r="BJ2" s="153" t="s">
        <v>103</v>
      </c>
      <c r="BK2" s="153" t="s">
        <v>104</v>
      </c>
      <c r="BL2" s="169"/>
      <c r="BM2" s="152" t="s">
        <v>102</v>
      </c>
      <c r="BN2" s="153" t="s">
        <v>103</v>
      </c>
      <c r="BO2" s="153" t="s">
        <v>104</v>
      </c>
      <c r="BP2" s="153" t="s">
        <v>449</v>
      </c>
    </row>
    <row r="3" spans="1:68" s="10" customFormat="1" ht="23.25" x14ac:dyDescent="0.35">
      <c r="A3" s="31"/>
      <c r="G3" s="36"/>
      <c r="H3" s="36"/>
      <c r="I3" s="332"/>
      <c r="M3" s="54"/>
      <c r="N3" s="36"/>
      <c r="O3" s="36"/>
      <c r="Q3" s="36"/>
      <c r="R3" s="36"/>
      <c r="W3" s="345" t="s">
        <v>22</v>
      </c>
      <c r="X3" s="120"/>
      <c r="Y3" s="121"/>
      <c r="Z3" s="121"/>
      <c r="AA3" s="347" t="s">
        <v>22</v>
      </c>
      <c r="AB3" s="120"/>
      <c r="AC3" s="121"/>
      <c r="AD3" s="121"/>
      <c r="AE3" s="345" t="s">
        <v>22</v>
      </c>
      <c r="AF3" s="120"/>
      <c r="AG3" s="121"/>
      <c r="AH3" s="121"/>
      <c r="AI3" s="345" t="s">
        <v>22</v>
      </c>
      <c r="AJ3" s="120"/>
      <c r="AK3" s="120"/>
      <c r="AL3" s="121"/>
      <c r="AM3" s="121"/>
      <c r="AN3" s="347" t="s">
        <v>22</v>
      </c>
      <c r="AO3" s="120"/>
      <c r="AP3" s="121"/>
      <c r="AQ3" s="121"/>
      <c r="AR3" s="350" t="s">
        <v>22</v>
      </c>
      <c r="AS3" s="241"/>
      <c r="AT3" s="241"/>
      <c r="AU3" s="241"/>
      <c r="AV3" s="350" t="s">
        <v>22</v>
      </c>
      <c r="AW3" s="241"/>
      <c r="AX3" s="122"/>
      <c r="AY3" s="241"/>
      <c r="AZ3" s="350" t="s">
        <v>22</v>
      </c>
      <c r="BA3" s="241"/>
      <c r="BB3" s="315"/>
      <c r="BC3" s="241"/>
      <c r="BD3" s="343" t="s">
        <v>22</v>
      </c>
      <c r="BE3" s="241"/>
      <c r="BF3" s="250"/>
      <c r="BG3" s="250"/>
      <c r="BH3" s="169" t="s">
        <v>22</v>
      </c>
      <c r="BI3" s="241"/>
      <c r="BJ3" s="250"/>
      <c r="BK3" s="322"/>
      <c r="BL3" s="350" t="s">
        <v>22</v>
      </c>
      <c r="BM3" s="241"/>
      <c r="BN3" s="250"/>
      <c r="BO3" s="352"/>
      <c r="BP3" s="322"/>
    </row>
    <row r="4" spans="1:68" s="76" customFormat="1" ht="36.75" thickBot="1" x14ac:dyDescent="0.4">
      <c r="A4" s="75">
        <v>1</v>
      </c>
      <c r="B4" s="192" t="s">
        <v>105</v>
      </c>
      <c r="C4" s="193" t="s">
        <v>106</v>
      </c>
      <c r="D4" s="194" t="s">
        <v>115</v>
      </c>
      <c r="E4" s="195" t="s">
        <v>107</v>
      </c>
      <c r="F4" s="300"/>
      <c r="G4" s="259" t="s">
        <v>108</v>
      </c>
      <c r="H4" s="259"/>
      <c r="I4" s="271" t="s">
        <v>111</v>
      </c>
      <c r="J4" s="193" t="s">
        <v>74</v>
      </c>
      <c r="K4" s="196">
        <v>0.77083333333333337</v>
      </c>
      <c r="L4" s="193" t="s">
        <v>112</v>
      </c>
      <c r="M4" s="195" t="s">
        <v>94</v>
      </c>
      <c r="N4" s="193" t="s">
        <v>130</v>
      </c>
      <c r="O4" s="195" t="s">
        <v>113</v>
      </c>
      <c r="P4" s="197" t="s">
        <v>68</v>
      </c>
      <c r="Q4" s="198">
        <v>58.38</v>
      </c>
      <c r="R4" s="198">
        <v>1.62</v>
      </c>
      <c r="S4" s="199" t="s">
        <v>84</v>
      </c>
      <c r="T4" s="200">
        <v>42386</v>
      </c>
      <c r="U4" s="192" t="s">
        <v>118</v>
      </c>
      <c r="V4" s="201" t="s">
        <v>372</v>
      </c>
      <c r="W4" s="343"/>
      <c r="X4" s="215"/>
      <c r="Y4" s="220"/>
      <c r="Z4" s="320"/>
      <c r="AA4" s="351"/>
      <c r="AB4" s="229"/>
      <c r="AC4" s="226"/>
      <c r="AD4" s="322"/>
      <c r="AE4" s="343"/>
      <c r="AF4" s="225"/>
      <c r="AG4" s="226"/>
      <c r="AH4" s="226"/>
      <c r="AI4" s="343"/>
      <c r="AJ4" s="120"/>
      <c r="AK4" s="328"/>
      <c r="AL4" s="322"/>
      <c r="AM4" s="329"/>
      <c r="AN4" s="350"/>
      <c r="AO4" s="229"/>
      <c r="AP4" s="226"/>
      <c r="AQ4" s="226"/>
      <c r="AR4" s="350"/>
      <c r="AS4" s="241"/>
      <c r="AT4" s="241"/>
      <c r="AU4" s="241"/>
      <c r="AV4" s="350"/>
      <c r="AW4" s="241"/>
      <c r="AX4" s="122"/>
      <c r="AY4" s="241"/>
      <c r="AZ4" s="350"/>
      <c r="BA4" s="241"/>
      <c r="BB4" s="315"/>
      <c r="BC4" s="241"/>
      <c r="BD4" s="343"/>
      <c r="BE4" s="241"/>
      <c r="BF4" s="250"/>
      <c r="BG4" s="250"/>
      <c r="BH4" s="169"/>
      <c r="BI4" s="241"/>
      <c r="BJ4" s="250"/>
      <c r="BK4" s="322"/>
      <c r="BL4" s="350"/>
      <c r="BM4" s="241"/>
      <c r="BN4" s="250"/>
      <c r="BO4" s="352"/>
      <c r="BP4" s="322"/>
    </row>
    <row r="5" spans="1:68" s="78" customFormat="1" ht="23.25" x14ac:dyDescent="0.35">
      <c r="A5" s="77"/>
      <c r="B5" s="188"/>
      <c r="C5" s="187"/>
      <c r="D5" s="187"/>
      <c r="E5" s="189"/>
      <c r="F5" s="189"/>
      <c r="G5" s="268" t="s">
        <v>109</v>
      </c>
      <c r="H5" s="268"/>
      <c r="I5" s="272"/>
      <c r="J5" s="190"/>
      <c r="K5" s="190"/>
      <c r="L5" s="190"/>
      <c r="M5" s="180"/>
      <c r="N5" s="292"/>
      <c r="O5" s="204"/>
      <c r="P5" s="86"/>
      <c r="Q5" s="127"/>
      <c r="R5" s="127"/>
      <c r="S5" s="158"/>
      <c r="T5" s="191"/>
      <c r="W5" s="345" t="s">
        <v>10</v>
      </c>
      <c r="X5" s="215"/>
      <c r="Y5" s="220"/>
      <c r="Z5" s="320"/>
      <c r="AA5" s="347" t="s">
        <v>10</v>
      </c>
      <c r="AB5" s="229"/>
      <c r="AC5" s="226"/>
      <c r="AD5" s="322">
        <v>5</v>
      </c>
      <c r="AE5" s="345" t="s">
        <v>10</v>
      </c>
      <c r="AF5" s="225"/>
      <c r="AG5" s="226"/>
      <c r="AH5" s="226"/>
      <c r="AI5" s="345" t="s">
        <v>10</v>
      </c>
      <c r="AJ5" s="120"/>
      <c r="AK5" s="328"/>
      <c r="AL5" s="322"/>
      <c r="AM5" s="329"/>
      <c r="AN5" s="347" t="s">
        <v>10</v>
      </c>
      <c r="AO5" s="229"/>
      <c r="AP5" s="226"/>
      <c r="AQ5" s="226"/>
      <c r="AR5" s="350" t="s">
        <v>10</v>
      </c>
      <c r="AS5" s="241"/>
      <c r="AT5" s="241"/>
      <c r="AU5" s="241"/>
      <c r="AV5" s="350" t="s">
        <v>10</v>
      </c>
      <c r="AW5" s="241"/>
      <c r="AX5" s="122"/>
      <c r="AY5" s="241"/>
      <c r="AZ5" s="350" t="s">
        <v>10</v>
      </c>
      <c r="BA5" s="241"/>
      <c r="BB5" s="315"/>
      <c r="BC5" s="241"/>
      <c r="BD5" s="343" t="s">
        <v>10</v>
      </c>
      <c r="BE5" s="241"/>
      <c r="BF5" s="250"/>
      <c r="BG5" s="250"/>
      <c r="BH5" s="169" t="s">
        <v>10</v>
      </c>
      <c r="BI5" s="241"/>
      <c r="BJ5" s="250"/>
      <c r="BK5" s="322"/>
      <c r="BL5" s="350" t="s">
        <v>10</v>
      </c>
      <c r="BM5" s="241"/>
      <c r="BN5" s="250"/>
      <c r="BO5" s="352"/>
      <c r="BP5" s="322"/>
    </row>
    <row r="6" spans="1:68" s="78" customFormat="1" ht="23.25" x14ac:dyDescent="0.35">
      <c r="A6" s="77"/>
      <c r="B6" s="180"/>
      <c r="E6" s="180"/>
      <c r="F6" s="180"/>
      <c r="G6" s="268" t="s">
        <v>110</v>
      </c>
      <c r="H6" s="268"/>
      <c r="I6" s="273"/>
      <c r="J6" s="283"/>
      <c r="M6" s="80"/>
      <c r="N6" s="293"/>
      <c r="O6" s="293"/>
      <c r="Q6" s="79"/>
      <c r="R6" s="79"/>
      <c r="W6" s="345"/>
      <c r="X6" s="215"/>
      <c r="Y6" s="220"/>
      <c r="Z6" s="320"/>
      <c r="AA6" s="347"/>
      <c r="AB6" s="229"/>
      <c r="AC6" s="226"/>
      <c r="AD6" s="322"/>
      <c r="AE6" s="345"/>
      <c r="AF6" s="225"/>
      <c r="AG6" s="226"/>
      <c r="AH6" s="226"/>
      <c r="AI6" s="345"/>
      <c r="AJ6" s="120"/>
      <c r="AK6" s="328"/>
      <c r="AL6" s="322"/>
      <c r="AM6" s="322"/>
      <c r="AN6" s="347"/>
      <c r="AO6" s="229"/>
      <c r="AP6" s="226"/>
      <c r="AQ6" s="226"/>
      <c r="AR6" s="350"/>
      <c r="AS6" s="241"/>
      <c r="AT6" s="241"/>
      <c r="AU6" s="241"/>
      <c r="AV6" s="350"/>
      <c r="AW6" s="241"/>
      <c r="AX6" s="122"/>
      <c r="AY6" s="241"/>
      <c r="AZ6" s="350"/>
      <c r="BA6" s="241"/>
      <c r="BB6" s="315"/>
      <c r="BC6" s="241"/>
      <c r="BD6" s="343"/>
      <c r="BE6" s="241"/>
      <c r="BF6" s="250"/>
      <c r="BG6" s="250"/>
      <c r="BH6" s="169"/>
      <c r="BI6" s="241"/>
      <c r="BJ6" s="250"/>
      <c r="BK6" s="322"/>
      <c r="BL6" s="350"/>
      <c r="BM6" s="241"/>
      <c r="BN6" s="250"/>
      <c r="BO6" s="352"/>
      <c r="BP6" s="322"/>
    </row>
    <row r="7" spans="1:68" s="78" customFormat="1" ht="23.25" x14ac:dyDescent="0.35">
      <c r="A7" s="81"/>
      <c r="B7" s="82"/>
      <c r="C7" s="82"/>
      <c r="D7" s="82"/>
      <c r="E7" s="82"/>
      <c r="F7" s="82"/>
      <c r="G7" s="258"/>
      <c r="H7" s="258"/>
      <c r="I7" s="274"/>
      <c r="J7" s="284"/>
      <c r="K7" s="82"/>
      <c r="L7" s="82"/>
      <c r="M7" s="84"/>
      <c r="N7" s="294"/>
      <c r="O7" s="294"/>
      <c r="P7" s="82"/>
      <c r="Q7" s="83"/>
      <c r="R7" s="83"/>
      <c r="S7" s="82"/>
      <c r="T7" s="82"/>
      <c r="U7" s="85"/>
      <c r="V7" s="85"/>
      <c r="W7" s="345" t="s">
        <v>11</v>
      </c>
      <c r="X7" s="216"/>
      <c r="Y7" s="221"/>
      <c r="Z7" s="330"/>
      <c r="AA7" s="347" t="s">
        <v>11</v>
      </c>
      <c r="AB7" s="229"/>
      <c r="AC7" s="240"/>
      <c r="AD7" s="322"/>
      <c r="AE7" s="345" t="s">
        <v>11</v>
      </c>
      <c r="AF7" s="227"/>
      <c r="AG7" s="228"/>
      <c r="AH7" s="228"/>
      <c r="AI7" s="345" t="s">
        <v>11</v>
      </c>
      <c r="AJ7" s="120"/>
      <c r="AK7" s="328"/>
      <c r="AL7" s="322" t="s">
        <v>433</v>
      </c>
      <c r="AM7" s="322"/>
      <c r="AN7" s="347" t="s">
        <v>11</v>
      </c>
      <c r="AO7" s="229"/>
      <c r="AP7" s="240"/>
      <c r="AQ7" s="226"/>
      <c r="AR7" s="350" t="s">
        <v>11</v>
      </c>
      <c r="AS7" s="241"/>
      <c r="AT7" s="241"/>
      <c r="AU7" s="241"/>
      <c r="AV7" s="350" t="s">
        <v>11</v>
      </c>
      <c r="AW7" s="241"/>
      <c r="AX7" s="122"/>
      <c r="AY7" s="241"/>
      <c r="AZ7" s="350" t="s">
        <v>11</v>
      </c>
      <c r="BA7" s="241"/>
      <c r="BB7" s="315"/>
      <c r="BC7" s="241"/>
      <c r="BD7" s="343" t="s">
        <v>11</v>
      </c>
      <c r="BE7" s="241"/>
      <c r="BF7" s="250"/>
      <c r="BG7" s="250"/>
      <c r="BH7" s="169" t="s">
        <v>11</v>
      </c>
      <c r="BI7" s="241"/>
      <c r="BJ7" s="250"/>
      <c r="BK7" s="322"/>
      <c r="BL7" s="350" t="s">
        <v>11</v>
      </c>
      <c r="BM7" s="241"/>
      <c r="BN7" s="250"/>
      <c r="BO7" s="352"/>
      <c r="BP7" s="322"/>
    </row>
    <row r="8" spans="1:68" s="78" customFormat="1" ht="63" thickBot="1" x14ac:dyDescent="0.4">
      <c r="A8" s="77">
        <v>2</v>
      </c>
      <c r="B8" s="192" t="s">
        <v>120</v>
      </c>
      <c r="C8" s="193" t="s">
        <v>121</v>
      </c>
      <c r="D8" s="202" t="s">
        <v>122</v>
      </c>
      <c r="E8" s="195" t="s">
        <v>123</v>
      </c>
      <c r="F8" s="300"/>
      <c r="G8" s="259" t="s">
        <v>170</v>
      </c>
      <c r="H8" s="259"/>
      <c r="I8" s="275" t="s">
        <v>124</v>
      </c>
      <c r="J8" s="193" t="s">
        <v>125</v>
      </c>
      <c r="K8" s="193" t="s">
        <v>313</v>
      </c>
      <c r="L8" s="193" t="s">
        <v>126</v>
      </c>
      <c r="M8" s="203" t="s">
        <v>94</v>
      </c>
      <c r="N8" s="208" t="s">
        <v>128</v>
      </c>
      <c r="O8" s="193" t="s">
        <v>127</v>
      </c>
      <c r="P8" s="193" t="s">
        <v>68</v>
      </c>
      <c r="Q8" s="198">
        <v>58.38</v>
      </c>
      <c r="R8" s="198">
        <v>1.62</v>
      </c>
      <c r="S8" s="89" t="s">
        <v>67</v>
      </c>
      <c r="T8" s="90">
        <v>42388</v>
      </c>
      <c r="U8" s="187" t="s">
        <v>553</v>
      </c>
      <c r="V8" s="154" t="s">
        <v>373</v>
      </c>
      <c r="W8" s="345"/>
      <c r="X8" s="216"/>
      <c r="Y8" s="221"/>
      <c r="Z8" s="321">
        <v>6</v>
      </c>
      <c r="AA8" s="347"/>
      <c r="AB8" s="229"/>
      <c r="AC8" s="226"/>
      <c r="AD8" s="323"/>
      <c r="AE8" s="345"/>
      <c r="AF8" s="229"/>
      <c r="AG8" s="226"/>
      <c r="AH8" s="230"/>
      <c r="AI8" s="345"/>
      <c r="AJ8" s="338"/>
      <c r="AK8" s="328"/>
      <c r="AL8" s="322"/>
      <c r="AM8" s="322">
        <v>14</v>
      </c>
      <c r="AN8" s="347"/>
      <c r="AO8" s="229"/>
      <c r="AP8" s="226"/>
      <c r="AQ8" s="230"/>
      <c r="AR8" s="350"/>
      <c r="AS8" s="241"/>
      <c r="AT8" s="241"/>
      <c r="AU8" s="241"/>
      <c r="AV8" s="350"/>
      <c r="AW8" s="241"/>
      <c r="AX8" s="122"/>
      <c r="AY8" s="241"/>
      <c r="AZ8" s="350"/>
      <c r="BA8" s="241"/>
      <c r="BB8" s="315"/>
      <c r="BC8" s="241"/>
      <c r="BD8" s="343"/>
      <c r="BE8" s="241"/>
      <c r="BF8" s="250"/>
      <c r="BG8" s="250"/>
      <c r="BH8" s="169"/>
      <c r="BI8" s="241"/>
      <c r="BJ8" s="250"/>
      <c r="BK8" s="322">
        <v>20</v>
      </c>
      <c r="BL8" s="350"/>
      <c r="BM8" s="241"/>
      <c r="BN8" s="250"/>
      <c r="BO8" s="352"/>
      <c r="BP8" s="322">
        <v>8</v>
      </c>
    </row>
    <row r="9" spans="1:68" s="78" customFormat="1" ht="23.25" x14ac:dyDescent="0.35">
      <c r="A9" s="77"/>
      <c r="B9" s="204"/>
      <c r="C9" s="205"/>
      <c r="D9" s="205"/>
      <c r="E9" s="204"/>
      <c r="F9" s="204"/>
      <c r="G9" s="259"/>
      <c r="H9" s="259"/>
      <c r="I9" s="276"/>
      <c r="J9" s="205"/>
      <c r="K9" s="205"/>
      <c r="L9" s="205"/>
      <c r="M9" s="207"/>
      <c r="N9" s="206"/>
      <c r="O9" s="206"/>
      <c r="P9" s="205"/>
      <c r="Q9" s="87"/>
      <c r="R9" s="87"/>
      <c r="S9" s="86"/>
      <c r="T9" s="86"/>
      <c r="U9" s="91"/>
      <c r="V9" s="91"/>
      <c r="W9" s="345" t="s">
        <v>12</v>
      </c>
      <c r="X9" s="215"/>
      <c r="Y9" s="221"/>
      <c r="Z9" s="320"/>
      <c r="AA9" s="347" t="s">
        <v>12</v>
      </c>
      <c r="AB9" s="229"/>
      <c r="AC9" s="226"/>
      <c r="AD9" s="322"/>
      <c r="AE9" s="345" t="s">
        <v>12</v>
      </c>
      <c r="AF9" s="227"/>
      <c r="AG9" s="226"/>
      <c r="AH9" s="231"/>
      <c r="AI9" s="345" t="s">
        <v>12</v>
      </c>
      <c r="AJ9" s="338"/>
      <c r="AK9" s="328">
        <v>11</v>
      </c>
      <c r="AL9" s="322"/>
      <c r="AM9" s="322"/>
      <c r="AN9" s="347" t="s">
        <v>12</v>
      </c>
      <c r="AO9" s="229"/>
      <c r="AP9" s="226"/>
      <c r="AQ9" s="226"/>
      <c r="AR9" s="350" t="s">
        <v>12</v>
      </c>
      <c r="AS9" s="241"/>
      <c r="AT9" s="241"/>
      <c r="AU9" s="241"/>
      <c r="AV9" s="350" t="s">
        <v>12</v>
      </c>
      <c r="AW9" s="241"/>
      <c r="AX9" s="122"/>
      <c r="AY9" s="241"/>
      <c r="AZ9" s="350" t="s">
        <v>12</v>
      </c>
      <c r="BA9" s="241"/>
      <c r="BB9" s="315"/>
      <c r="BC9" s="241"/>
      <c r="BD9" s="343" t="s">
        <v>12</v>
      </c>
      <c r="BE9" s="241"/>
      <c r="BF9" s="250"/>
      <c r="BG9" s="250"/>
      <c r="BH9" s="169" t="s">
        <v>12</v>
      </c>
      <c r="BI9" s="241"/>
      <c r="BJ9" s="250"/>
      <c r="BK9" s="322"/>
      <c r="BL9" s="350" t="s">
        <v>12</v>
      </c>
      <c r="BM9" s="241"/>
      <c r="BN9" s="250"/>
      <c r="BO9" s="352"/>
      <c r="BP9" s="322"/>
    </row>
    <row r="10" spans="1:68" s="78" customFormat="1" ht="23.25" x14ac:dyDescent="0.35">
      <c r="A10" s="92"/>
      <c r="B10" s="93"/>
      <c r="C10" s="93"/>
      <c r="D10" s="93"/>
      <c r="E10" s="93"/>
      <c r="F10" s="93"/>
      <c r="G10" s="93"/>
      <c r="H10" s="93"/>
      <c r="I10" s="277"/>
      <c r="J10" s="285"/>
      <c r="K10" s="93"/>
      <c r="L10" s="93"/>
      <c r="M10" s="95"/>
      <c r="N10" s="295"/>
      <c r="O10" s="295"/>
      <c r="P10" s="93"/>
      <c r="Q10" s="94"/>
      <c r="R10" s="94"/>
      <c r="S10" s="93"/>
      <c r="T10" s="93"/>
      <c r="U10" s="96"/>
      <c r="V10" s="96"/>
      <c r="W10" s="345"/>
      <c r="X10" s="215"/>
      <c r="Y10" s="221"/>
      <c r="Z10" s="322"/>
      <c r="AA10" s="347"/>
      <c r="AB10" s="229"/>
      <c r="AC10" s="226"/>
      <c r="AD10" s="322"/>
      <c r="AE10" s="345"/>
      <c r="AF10" s="227"/>
      <c r="AG10" s="226"/>
      <c r="AH10" s="232"/>
      <c r="AI10" s="345"/>
      <c r="AJ10" s="338"/>
      <c r="AK10" s="328"/>
      <c r="AL10" s="322">
        <v>3</v>
      </c>
      <c r="AM10" s="322">
        <v>15</v>
      </c>
      <c r="AN10" s="347"/>
      <c r="AO10" s="229"/>
      <c r="AP10" s="226"/>
      <c r="AQ10" s="226"/>
      <c r="AR10" s="350"/>
      <c r="AS10" s="241"/>
      <c r="AT10" s="241"/>
      <c r="AU10" s="241"/>
      <c r="AV10" s="350"/>
      <c r="AW10" s="241"/>
      <c r="AX10" s="122"/>
      <c r="AY10" s="241"/>
      <c r="AZ10" s="350"/>
      <c r="BA10" s="241"/>
      <c r="BB10" s="315"/>
      <c r="BC10" s="241"/>
      <c r="BD10" s="343"/>
      <c r="BE10" s="241"/>
      <c r="BF10" s="250"/>
      <c r="BG10" s="250"/>
      <c r="BH10" s="169"/>
      <c r="BI10" s="241"/>
      <c r="BJ10" s="250"/>
      <c r="BK10" s="322">
        <v>13</v>
      </c>
      <c r="BL10" s="350"/>
      <c r="BM10" s="241"/>
      <c r="BN10" s="250"/>
      <c r="BO10" s="352"/>
      <c r="BP10" s="322">
        <v>38</v>
      </c>
    </row>
    <row r="11" spans="1:68" s="78" customFormat="1" ht="150.75" thickBot="1" x14ac:dyDescent="0.4">
      <c r="A11" s="77">
        <v>3</v>
      </c>
      <c r="B11" s="209" t="s">
        <v>131</v>
      </c>
      <c r="C11" s="187" t="s">
        <v>132</v>
      </c>
      <c r="D11" s="100" t="s">
        <v>133</v>
      </c>
      <c r="E11" s="210" t="s">
        <v>134</v>
      </c>
      <c r="F11" s="189"/>
      <c r="G11" s="213" t="s">
        <v>237</v>
      </c>
      <c r="H11" s="213" t="s">
        <v>398</v>
      </c>
      <c r="I11" s="271" t="s">
        <v>135</v>
      </c>
      <c r="J11" s="286" t="s">
        <v>233</v>
      </c>
      <c r="K11" s="161" t="s">
        <v>234</v>
      </c>
      <c r="L11" s="210" t="s">
        <v>236</v>
      </c>
      <c r="M11" s="209" t="s">
        <v>137</v>
      </c>
      <c r="N11" s="195" t="s">
        <v>235</v>
      </c>
      <c r="O11" s="195" t="s">
        <v>138</v>
      </c>
      <c r="P11" s="86" t="s">
        <v>72</v>
      </c>
      <c r="Q11" s="198">
        <v>58.38</v>
      </c>
      <c r="R11" s="198">
        <v>1.62</v>
      </c>
      <c r="S11" s="155" t="s">
        <v>71</v>
      </c>
      <c r="T11" s="98">
        <v>42397</v>
      </c>
      <c r="U11" s="210" t="s">
        <v>552</v>
      </c>
      <c r="V11" s="91" t="s">
        <v>373</v>
      </c>
      <c r="W11" s="345" t="s">
        <v>13</v>
      </c>
      <c r="X11" s="215"/>
      <c r="Y11" s="221"/>
      <c r="Z11" s="320"/>
      <c r="AA11" s="347" t="s">
        <v>13</v>
      </c>
      <c r="AB11" s="229"/>
      <c r="AC11" s="226"/>
      <c r="AD11" s="226"/>
      <c r="AE11" s="345" t="s">
        <v>13</v>
      </c>
      <c r="AF11" s="229"/>
      <c r="AG11" s="226"/>
      <c r="AH11" s="232"/>
      <c r="AI11" s="345" t="s">
        <v>13</v>
      </c>
      <c r="AJ11" s="338">
        <v>28</v>
      </c>
      <c r="AK11" s="328"/>
      <c r="AL11" s="322"/>
      <c r="AM11" s="322"/>
      <c r="AN11" s="347" t="s">
        <v>13</v>
      </c>
      <c r="AO11" s="229"/>
      <c r="AP11" s="226"/>
      <c r="AQ11" s="226"/>
      <c r="AR11" s="350" t="s">
        <v>13</v>
      </c>
      <c r="AS11" s="241"/>
      <c r="AT11" s="241"/>
      <c r="AU11" s="241"/>
      <c r="AV11" s="350" t="s">
        <v>13</v>
      </c>
      <c r="AW11" s="241"/>
      <c r="AX11" s="122"/>
      <c r="AY11" s="241"/>
      <c r="AZ11" s="350" t="s">
        <v>13</v>
      </c>
      <c r="BA11" s="241"/>
      <c r="BB11" s="315"/>
      <c r="BC11" s="241"/>
      <c r="BD11" s="343" t="s">
        <v>13</v>
      </c>
      <c r="BE11" s="241"/>
      <c r="BF11" s="250"/>
      <c r="BG11" s="250"/>
      <c r="BH11" s="169" t="s">
        <v>13</v>
      </c>
      <c r="BI11" s="241"/>
      <c r="BJ11" s="250"/>
      <c r="BK11" s="322"/>
      <c r="BL11" s="350" t="s">
        <v>13</v>
      </c>
      <c r="BM11" s="241"/>
      <c r="BN11" s="250"/>
      <c r="BO11" s="352"/>
      <c r="BP11" s="322"/>
    </row>
    <row r="12" spans="1:68" s="85" customFormat="1" ht="23.25" x14ac:dyDescent="0.35">
      <c r="A12" s="77"/>
      <c r="B12" s="180"/>
      <c r="C12" s="86"/>
      <c r="D12" s="86"/>
      <c r="E12" s="180"/>
      <c r="F12" s="180"/>
      <c r="G12" s="213"/>
      <c r="H12" s="213"/>
      <c r="I12" s="272"/>
      <c r="J12" s="287"/>
      <c r="K12" s="159"/>
      <c r="L12" s="180"/>
      <c r="M12" s="180"/>
      <c r="N12" s="204"/>
      <c r="O12" s="204"/>
      <c r="P12" s="86"/>
      <c r="Q12" s="88"/>
      <c r="R12" s="88"/>
      <c r="S12" s="89"/>
      <c r="T12" s="89"/>
      <c r="U12" s="91"/>
      <c r="V12" s="91"/>
      <c r="W12" s="344"/>
      <c r="X12" s="217"/>
      <c r="Y12" s="222"/>
      <c r="Z12" s="321">
        <v>17</v>
      </c>
      <c r="AA12" s="346"/>
      <c r="AB12" s="233"/>
      <c r="AC12" s="234"/>
      <c r="AD12" s="230"/>
      <c r="AE12" s="344"/>
      <c r="AF12" s="233"/>
      <c r="AG12" s="234"/>
      <c r="AH12" s="235"/>
      <c r="AI12" s="344"/>
      <c r="AJ12" s="123"/>
      <c r="AK12" s="325">
        <v>27</v>
      </c>
      <c r="AL12" s="326"/>
      <c r="AM12" s="321">
        <v>22</v>
      </c>
      <c r="AN12" s="346"/>
      <c r="AO12" s="233"/>
      <c r="AP12" s="234"/>
      <c r="AQ12" s="230"/>
      <c r="AR12" s="349"/>
      <c r="AS12" s="177"/>
      <c r="AT12" s="242"/>
      <c r="AU12" s="242"/>
      <c r="AV12" s="349"/>
      <c r="AW12" s="246"/>
      <c r="AX12" s="244"/>
      <c r="AY12" s="246"/>
      <c r="AZ12" s="349"/>
      <c r="BA12" s="246"/>
      <c r="BB12" s="316"/>
      <c r="BC12" s="246"/>
      <c r="BD12" s="342"/>
      <c r="BE12" s="246"/>
      <c r="BF12" s="252"/>
      <c r="BG12" s="252"/>
      <c r="BH12" s="170"/>
      <c r="BI12" s="246"/>
      <c r="BJ12" s="252"/>
      <c r="BK12" s="322">
        <v>7</v>
      </c>
      <c r="BL12" s="349"/>
      <c r="BM12" s="246"/>
      <c r="BN12" s="252"/>
      <c r="BO12" s="352"/>
      <c r="BP12" s="322">
        <v>37</v>
      </c>
    </row>
    <row r="13" spans="1:68" s="91" customFormat="1" ht="23.25" x14ac:dyDescent="0.35">
      <c r="A13" s="32"/>
      <c r="B13" s="6"/>
      <c r="C13" s="6"/>
      <c r="D13" s="6"/>
      <c r="E13" s="6"/>
      <c r="F13" s="6"/>
      <c r="G13" s="309"/>
      <c r="H13" s="309"/>
      <c r="I13" s="278"/>
      <c r="J13" s="288"/>
      <c r="K13" s="6"/>
      <c r="L13" s="6"/>
      <c r="M13" s="57"/>
      <c r="N13" s="296"/>
      <c r="O13" s="296"/>
      <c r="P13" s="6"/>
      <c r="Q13" s="42"/>
      <c r="R13" s="42"/>
      <c r="S13" s="6"/>
      <c r="T13" s="6"/>
      <c r="U13" s="7"/>
      <c r="V13" s="7"/>
      <c r="W13" s="345" t="s">
        <v>14</v>
      </c>
      <c r="X13" s="218"/>
      <c r="Y13" s="223"/>
      <c r="Z13" s="321"/>
      <c r="AA13" s="347" t="s">
        <v>14</v>
      </c>
      <c r="AB13" s="225"/>
      <c r="AC13" s="230"/>
      <c r="AD13" s="230"/>
      <c r="AE13" s="345" t="s">
        <v>14</v>
      </c>
      <c r="AF13" s="225"/>
      <c r="AG13" s="230"/>
      <c r="AH13" s="236"/>
      <c r="AI13" s="345" t="s">
        <v>14</v>
      </c>
      <c r="AJ13" s="124"/>
      <c r="AK13" s="327"/>
      <c r="AL13" s="321">
        <v>21</v>
      </c>
      <c r="AM13" s="321"/>
      <c r="AN13" s="347" t="s">
        <v>14</v>
      </c>
      <c r="AO13" s="225"/>
      <c r="AP13" s="230"/>
      <c r="AQ13" s="230"/>
      <c r="AR13" s="350" t="s">
        <v>14</v>
      </c>
      <c r="AS13" s="178"/>
      <c r="AT13" s="243"/>
      <c r="AU13" s="243"/>
      <c r="AV13" s="350" t="s">
        <v>14</v>
      </c>
      <c r="AW13" s="247"/>
      <c r="AX13" s="125"/>
      <c r="AY13" s="247"/>
      <c r="AZ13" s="350" t="s">
        <v>14</v>
      </c>
      <c r="BA13" s="247"/>
      <c r="BB13" s="317"/>
      <c r="BC13" s="247"/>
      <c r="BD13" s="343" t="s">
        <v>14</v>
      </c>
      <c r="BE13" s="247"/>
      <c r="BF13" s="249"/>
      <c r="BG13" s="249"/>
      <c r="BH13" s="171" t="s">
        <v>14</v>
      </c>
      <c r="BI13" s="247"/>
      <c r="BJ13" s="249"/>
      <c r="BK13" s="322"/>
      <c r="BL13" s="350" t="s">
        <v>14</v>
      </c>
      <c r="BM13" s="247"/>
      <c r="BN13" s="249"/>
      <c r="BO13" s="352"/>
      <c r="BP13" s="322"/>
    </row>
    <row r="14" spans="1:68" s="91" customFormat="1" ht="23.25" x14ac:dyDescent="0.35">
      <c r="A14" s="33">
        <v>4</v>
      </c>
      <c r="B14" s="154" t="s">
        <v>139</v>
      </c>
      <c r="G14" s="261"/>
      <c r="H14" s="261"/>
      <c r="I14" s="273"/>
      <c r="J14" s="283"/>
      <c r="N14" s="283"/>
      <c r="O14" s="283"/>
      <c r="W14" s="345"/>
      <c r="X14" s="218"/>
      <c r="Y14" s="223"/>
      <c r="Z14" s="321">
        <v>24</v>
      </c>
      <c r="AA14" s="347"/>
      <c r="AB14" s="225"/>
      <c r="AC14" s="230"/>
      <c r="AD14" s="230"/>
      <c r="AE14" s="345"/>
      <c r="AF14" s="225"/>
      <c r="AG14" s="230"/>
      <c r="AH14" s="237"/>
      <c r="AI14" s="345"/>
      <c r="AJ14" s="124"/>
      <c r="AK14" s="327"/>
      <c r="AL14" s="321"/>
      <c r="AM14" s="321"/>
      <c r="AN14" s="347"/>
      <c r="AO14" s="225"/>
      <c r="AP14" s="230"/>
      <c r="AQ14" s="230"/>
      <c r="AR14" s="350" t="s">
        <v>9</v>
      </c>
      <c r="AS14" s="178"/>
      <c r="AT14" s="243"/>
      <c r="AU14" s="243"/>
      <c r="AV14" s="350" t="s">
        <v>9</v>
      </c>
      <c r="AW14" s="247"/>
      <c r="AX14" s="125"/>
      <c r="AY14" s="247"/>
      <c r="AZ14" s="350" t="s">
        <v>9</v>
      </c>
      <c r="BA14" s="247"/>
      <c r="BB14" s="317"/>
      <c r="BC14" s="247"/>
      <c r="BD14" s="343" t="s">
        <v>9</v>
      </c>
      <c r="BE14" s="247"/>
      <c r="BF14" s="249"/>
      <c r="BG14" s="249"/>
      <c r="BH14" s="171" t="s">
        <v>9</v>
      </c>
      <c r="BI14" s="247"/>
      <c r="BJ14" s="249"/>
      <c r="BK14" s="322"/>
      <c r="BL14" s="350" t="s">
        <v>9</v>
      </c>
      <c r="BM14" s="247"/>
      <c r="BN14" s="249"/>
      <c r="BO14" s="352"/>
      <c r="BP14" s="322"/>
    </row>
    <row r="15" spans="1:68" s="91" customFormat="1" ht="23.25" x14ac:dyDescent="0.35">
      <c r="A15" s="31"/>
      <c r="G15" s="261"/>
      <c r="H15" s="261"/>
      <c r="I15" s="273"/>
      <c r="J15" s="283"/>
      <c r="N15" s="283"/>
      <c r="O15" s="283"/>
      <c r="W15" s="345" t="s">
        <v>15</v>
      </c>
      <c r="X15" s="218"/>
      <c r="Y15" s="223"/>
      <c r="Z15" s="321"/>
      <c r="AA15" s="347" t="s">
        <v>15</v>
      </c>
      <c r="AB15" s="225"/>
      <c r="AC15" s="230"/>
      <c r="AD15" s="230"/>
      <c r="AE15" s="345" t="s">
        <v>15</v>
      </c>
      <c r="AF15" s="225"/>
      <c r="AG15" s="230"/>
      <c r="AH15" s="230"/>
      <c r="AI15" s="345" t="s">
        <v>15</v>
      </c>
      <c r="AJ15" s="124"/>
      <c r="AK15" s="339">
        <v>9</v>
      </c>
      <c r="AL15" s="321"/>
      <c r="AM15" s="321"/>
      <c r="AN15" s="347" t="s">
        <v>15</v>
      </c>
      <c r="AO15" s="225"/>
      <c r="AP15" s="230"/>
      <c r="AQ15" s="230"/>
      <c r="AR15" s="350" t="s">
        <v>15</v>
      </c>
      <c r="AS15" s="336">
        <v>9</v>
      </c>
      <c r="AT15" s="243"/>
      <c r="AU15" s="243"/>
      <c r="AV15" s="350" t="s">
        <v>15</v>
      </c>
      <c r="AW15" s="247"/>
      <c r="AX15" s="125"/>
      <c r="AY15" s="247"/>
      <c r="AZ15" s="350" t="s">
        <v>15</v>
      </c>
      <c r="BA15" s="247"/>
      <c r="BB15" s="317"/>
      <c r="BC15" s="247"/>
      <c r="BD15" s="343" t="s">
        <v>15</v>
      </c>
      <c r="BE15" s="247"/>
      <c r="BF15" s="249"/>
      <c r="BG15" s="249"/>
      <c r="BH15" s="171" t="s">
        <v>15</v>
      </c>
      <c r="BI15" s="247"/>
      <c r="BJ15" s="249"/>
      <c r="BK15" s="322"/>
      <c r="BL15" s="350" t="s">
        <v>15</v>
      </c>
      <c r="BM15" s="247"/>
      <c r="BN15" s="249"/>
      <c r="BO15" s="352"/>
      <c r="BP15" s="322"/>
    </row>
    <row r="16" spans="1:68" s="91" customFormat="1" ht="23.25" x14ac:dyDescent="0.35">
      <c r="A16" s="32"/>
      <c r="B16" s="6"/>
      <c r="C16" s="6"/>
      <c r="D16" s="6"/>
      <c r="E16" s="6"/>
      <c r="F16" s="6"/>
      <c r="G16" s="260"/>
      <c r="H16" s="260"/>
      <c r="I16" s="278"/>
      <c r="J16" s="288"/>
      <c r="K16" s="6"/>
      <c r="L16" s="6"/>
      <c r="M16" s="57"/>
      <c r="N16" s="296"/>
      <c r="O16" s="296"/>
      <c r="P16" s="6"/>
      <c r="Q16" s="42"/>
      <c r="R16" s="42"/>
      <c r="S16" s="6"/>
      <c r="T16" s="6"/>
      <c r="U16" s="7"/>
      <c r="V16" s="7"/>
      <c r="W16" s="345"/>
      <c r="X16" s="218"/>
      <c r="Y16" s="223"/>
      <c r="Z16" s="321">
        <v>25</v>
      </c>
      <c r="AA16" s="347"/>
      <c r="AB16" s="225"/>
      <c r="AC16" s="230"/>
      <c r="AD16" s="230"/>
      <c r="AE16" s="345"/>
      <c r="AF16" s="225"/>
      <c r="AG16" s="230"/>
      <c r="AH16" s="230"/>
      <c r="AI16" s="345"/>
      <c r="AJ16" s="124"/>
      <c r="AK16" s="327"/>
      <c r="AL16" s="321">
        <v>10</v>
      </c>
      <c r="AM16" s="321"/>
      <c r="AN16" s="347"/>
      <c r="AO16" s="225"/>
      <c r="AP16" s="230"/>
      <c r="AQ16" s="230"/>
      <c r="AR16" s="350"/>
      <c r="AS16" s="178"/>
      <c r="AT16" s="243"/>
      <c r="AU16" s="243"/>
      <c r="AV16" s="350"/>
      <c r="AW16" s="247"/>
      <c r="AX16" s="125"/>
      <c r="AY16" s="247"/>
      <c r="AZ16" s="350"/>
      <c r="BA16" s="247"/>
      <c r="BB16" s="317"/>
      <c r="BC16" s="247"/>
      <c r="BD16" s="343"/>
      <c r="BE16" s="247"/>
      <c r="BF16" s="249"/>
      <c r="BG16" s="249"/>
      <c r="BH16" s="171"/>
      <c r="BI16" s="247"/>
      <c r="BJ16" s="249"/>
      <c r="BK16" s="322">
        <v>30</v>
      </c>
      <c r="BL16" s="350"/>
      <c r="BM16" s="247"/>
      <c r="BN16" s="249"/>
      <c r="BO16" s="352"/>
      <c r="BP16" s="322"/>
    </row>
    <row r="17" spans="1:68" s="91" customFormat="1" ht="51.75" thickBot="1" x14ac:dyDescent="0.4">
      <c r="A17" s="31">
        <v>5</v>
      </c>
      <c r="B17" s="209" t="s">
        <v>140</v>
      </c>
      <c r="C17" s="210" t="s">
        <v>141</v>
      </c>
      <c r="D17" s="100" t="s">
        <v>142</v>
      </c>
      <c r="E17" s="210" t="s">
        <v>143</v>
      </c>
      <c r="F17" s="189"/>
      <c r="G17" s="262" t="s">
        <v>144</v>
      </c>
      <c r="H17" s="262"/>
      <c r="I17" s="273" t="s">
        <v>167</v>
      </c>
      <c r="J17" s="283" t="s">
        <v>168</v>
      </c>
      <c r="K17" s="253">
        <v>0.41666666666666669</v>
      </c>
      <c r="L17" s="154" t="s">
        <v>169</v>
      </c>
      <c r="M17" s="209" t="s">
        <v>137</v>
      </c>
      <c r="N17" s="193" t="s">
        <v>145</v>
      </c>
      <c r="O17" s="195" t="s">
        <v>146</v>
      </c>
      <c r="P17" s="154" t="s">
        <v>81</v>
      </c>
      <c r="Q17" s="198">
        <v>58.38</v>
      </c>
      <c r="R17" s="198">
        <v>1.62</v>
      </c>
      <c r="U17" s="187" t="s">
        <v>556</v>
      </c>
      <c r="W17" s="345" t="s">
        <v>16</v>
      </c>
      <c r="X17" s="218"/>
      <c r="Y17" s="223"/>
      <c r="Z17" s="321">
        <v>2</v>
      </c>
      <c r="AA17" s="347" t="s">
        <v>16</v>
      </c>
      <c r="AB17" s="225"/>
      <c r="AC17" s="230"/>
      <c r="AD17" s="230"/>
      <c r="AE17" s="345" t="s">
        <v>16</v>
      </c>
      <c r="AF17" s="225"/>
      <c r="AG17" s="230"/>
      <c r="AH17" s="230"/>
      <c r="AI17" s="345" t="s">
        <v>16</v>
      </c>
      <c r="AJ17" s="124"/>
      <c r="AK17" s="327"/>
      <c r="AL17" s="321"/>
      <c r="AM17" s="321">
        <v>32</v>
      </c>
      <c r="AN17" s="347" t="s">
        <v>16</v>
      </c>
      <c r="AO17" s="225"/>
      <c r="AP17" s="230"/>
      <c r="AQ17" s="230"/>
      <c r="AR17" s="350" t="s">
        <v>16</v>
      </c>
      <c r="AS17" s="178"/>
      <c r="AT17" s="243"/>
      <c r="AU17" s="243"/>
      <c r="AV17" s="350" t="s">
        <v>16</v>
      </c>
      <c r="AW17" s="247"/>
      <c r="AX17" s="125"/>
      <c r="AY17" s="247"/>
      <c r="AZ17" s="350" t="s">
        <v>16</v>
      </c>
      <c r="BA17" s="247"/>
      <c r="BB17" s="317"/>
      <c r="BC17" s="247"/>
      <c r="BD17" s="343" t="s">
        <v>16</v>
      </c>
      <c r="BE17" s="247"/>
      <c r="BF17" s="249"/>
      <c r="BG17" s="249"/>
      <c r="BH17" s="171" t="s">
        <v>16</v>
      </c>
      <c r="BI17" s="247"/>
      <c r="BJ17" s="249"/>
      <c r="BK17" s="322"/>
      <c r="BL17" s="350" t="s">
        <v>16</v>
      </c>
      <c r="BM17" s="247"/>
      <c r="BN17" s="249"/>
      <c r="BO17" s="352"/>
      <c r="BP17" s="322"/>
    </row>
    <row r="18" spans="1:68" s="91" customFormat="1" ht="23.25" x14ac:dyDescent="0.35">
      <c r="A18" s="31"/>
      <c r="B18" s="180"/>
      <c r="C18" s="180"/>
      <c r="E18" s="180"/>
      <c r="F18" s="180"/>
      <c r="G18" s="261"/>
      <c r="H18" s="261"/>
      <c r="I18" s="273"/>
      <c r="J18" s="283"/>
      <c r="M18" s="180"/>
      <c r="N18" s="283"/>
      <c r="O18" s="204"/>
      <c r="W18" s="345"/>
      <c r="X18" s="218"/>
      <c r="Y18" s="223"/>
      <c r="Z18" s="321">
        <v>18</v>
      </c>
      <c r="AA18" s="347"/>
      <c r="AB18" s="225"/>
      <c r="AC18" s="230"/>
      <c r="AD18" s="230"/>
      <c r="AE18" s="345"/>
      <c r="AF18" s="225"/>
      <c r="AG18" s="230"/>
      <c r="AH18" s="230"/>
      <c r="AI18" s="345"/>
      <c r="AJ18" s="124"/>
      <c r="AK18" s="327"/>
      <c r="AL18" s="321"/>
      <c r="AM18" s="321"/>
      <c r="AN18" s="347"/>
      <c r="AO18" s="225"/>
      <c r="AP18" s="230"/>
      <c r="AQ18" s="230"/>
      <c r="AR18" s="350"/>
      <c r="AS18" s="178"/>
      <c r="AT18" s="243"/>
      <c r="AU18" s="243"/>
      <c r="AV18" s="350"/>
      <c r="AW18" s="247"/>
      <c r="AX18" s="322">
        <v>16</v>
      </c>
      <c r="AY18" s="247"/>
      <c r="AZ18" s="350"/>
      <c r="BA18" s="247"/>
      <c r="BB18" s="317"/>
      <c r="BC18" s="247"/>
      <c r="BD18" s="343"/>
      <c r="BE18" s="247"/>
      <c r="BF18" s="249"/>
      <c r="BG18" s="249"/>
      <c r="BH18" s="171"/>
      <c r="BI18" s="247"/>
      <c r="BJ18" s="249"/>
      <c r="BK18" s="322"/>
      <c r="BL18" s="350"/>
      <c r="BM18" s="247"/>
      <c r="BN18" s="249"/>
      <c r="BO18" s="352"/>
      <c r="BP18" s="322"/>
    </row>
    <row r="19" spans="1:68" s="91" customFormat="1" ht="23.25" x14ac:dyDescent="0.35">
      <c r="A19" s="32"/>
      <c r="B19" s="7"/>
      <c r="C19" s="7"/>
      <c r="D19" s="7"/>
      <c r="E19" s="7"/>
      <c r="F19" s="7"/>
      <c r="G19" s="263"/>
      <c r="H19" s="263"/>
      <c r="I19" s="279"/>
      <c r="J19" s="289"/>
      <c r="K19" s="7"/>
      <c r="L19" s="7"/>
      <c r="M19" s="59"/>
      <c r="N19" s="297"/>
      <c r="O19" s="297"/>
      <c r="P19" s="7"/>
      <c r="Q19" s="44"/>
      <c r="R19" s="44"/>
      <c r="S19" s="7"/>
      <c r="T19" s="7"/>
      <c r="U19" s="7"/>
      <c r="V19" s="7"/>
      <c r="W19" s="345" t="s">
        <v>17</v>
      </c>
      <c r="X19" s="218"/>
      <c r="Y19" s="223"/>
      <c r="Z19" s="321"/>
      <c r="AA19" s="347" t="s">
        <v>17</v>
      </c>
      <c r="AB19" s="225"/>
      <c r="AC19" s="230"/>
      <c r="AD19" s="230"/>
      <c r="AE19" s="345" t="s">
        <v>17</v>
      </c>
      <c r="AF19" s="225"/>
      <c r="AG19" s="230"/>
      <c r="AH19" s="230"/>
      <c r="AI19" s="345" t="s">
        <v>17</v>
      </c>
      <c r="AJ19" s="124"/>
      <c r="AK19" s="327"/>
      <c r="AL19" s="321"/>
      <c r="AM19" s="321"/>
      <c r="AN19" s="347" t="s">
        <v>17</v>
      </c>
      <c r="AO19" s="225"/>
      <c r="AP19" s="230"/>
      <c r="AQ19" s="230"/>
      <c r="AR19" s="350" t="s">
        <v>17</v>
      </c>
      <c r="AS19" s="178"/>
      <c r="AT19" s="243"/>
      <c r="AU19" s="243"/>
      <c r="AV19" s="350" t="s">
        <v>17</v>
      </c>
      <c r="AW19" s="247"/>
      <c r="AX19" s="125"/>
      <c r="AY19" s="247"/>
      <c r="AZ19" s="350" t="s">
        <v>17</v>
      </c>
      <c r="BA19" s="247"/>
      <c r="BB19" s="317"/>
      <c r="BC19" s="247"/>
      <c r="BD19" s="343" t="s">
        <v>17</v>
      </c>
      <c r="BE19" s="247"/>
      <c r="BF19" s="249"/>
      <c r="BG19" s="249"/>
      <c r="BH19" s="171" t="s">
        <v>17</v>
      </c>
      <c r="BI19" s="247"/>
      <c r="BJ19" s="249"/>
      <c r="BK19" s="322"/>
      <c r="BL19" s="350" t="s">
        <v>17</v>
      </c>
      <c r="BM19" s="247"/>
      <c r="BN19" s="249"/>
      <c r="BO19" s="352"/>
      <c r="BP19" s="322"/>
    </row>
    <row r="20" spans="1:68" s="91" customFormat="1" ht="135.75" thickBot="1" x14ac:dyDescent="0.4">
      <c r="A20" s="31">
        <v>6</v>
      </c>
      <c r="B20" s="26" t="s">
        <v>129</v>
      </c>
      <c r="C20" s="187" t="s">
        <v>147</v>
      </c>
      <c r="D20" s="163" t="s">
        <v>148</v>
      </c>
      <c r="E20" s="210" t="s">
        <v>149</v>
      </c>
      <c r="F20" s="189"/>
      <c r="G20" s="256" t="s">
        <v>150</v>
      </c>
      <c r="H20" s="256"/>
      <c r="I20" s="271" t="s">
        <v>111</v>
      </c>
      <c r="J20" s="195" t="s">
        <v>151</v>
      </c>
      <c r="K20" s="211">
        <v>0.45833333333333331</v>
      </c>
      <c r="L20" s="1"/>
      <c r="M20" s="210" t="s">
        <v>137</v>
      </c>
      <c r="N20" s="270" t="s">
        <v>152</v>
      </c>
      <c r="O20" s="259" t="s">
        <v>153</v>
      </c>
      <c r="P20" s="1" t="s">
        <v>68</v>
      </c>
      <c r="Q20" s="198">
        <v>58.38</v>
      </c>
      <c r="R20" s="198">
        <v>1.62</v>
      </c>
      <c r="S20" s="1"/>
      <c r="T20" s="21"/>
      <c r="U20" s="187" t="s">
        <v>154</v>
      </c>
      <c r="V20" s="14" t="s">
        <v>373</v>
      </c>
      <c r="W20" s="345"/>
      <c r="X20" s="218"/>
      <c r="Y20" s="223"/>
      <c r="Z20" s="321">
        <v>12</v>
      </c>
      <c r="AA20" s="347"/>
      <c r="AB20" s="225"/>
      <c r="AC20" s="230"/>
      <c r="AD20" s="230"/>
      <c r="AE20" s="345"/>
      <c r="AF20" s="225"/>
      <c r="AG20" s="230"/>
      <c r="AH20" s="230"/>
      <c r="AI20" s="345"/>
      <c r="AJ20" s="124"/>
      <c r="AK20" s="327"/>
      <c r="AL20" s="321"/>
      <c r="AM20" s="321"/>
      <c r="AN20" s="347"/>
      <c r="AO20" s="225"/>
      <c r="AP20" s="230"/>
      <c r="AQ20" s="230"/>
      <c r="AR20" s="350"/>
      <c r="AS20" s="178"/>
      <c r="AT20" s="243"/>
      <c r="AU20" s="243"/>
      <c r="AV20" s="350"/>
      <c r="AW20" s="247"/>
      <c r="AX20" s="125"/>
      <c r="AY20" s="247"/>
      <c r="AZ20" s="350"/>
      <c r="BA20" s="247"/>
      <c r="BB20" s="317"/>
      <c r="BC20" s="247"/>
      <c r="BD20" s="343"/>
      <c r="BE20" s="247"/>
      <c r="BF20" s="249"/>
      <c r="BG20" s="249"/>
      <c r="BH20" s="171"/>
      <c r="BI20" s="247"/>
      <c r="BJ20" s="249"/>
      <c r="BK20" s="322"/>
      <c r="BL20" s="350"/>
      <c r="BM20" s="247"/>
      <c r="BN20" s="249"/>
      <c r="BO20" s="352"/>
      <c r="BP20" s="322"/>
    </row>
    <row r="21" spans="1:68" s="91" customFormat="1" ht="23.25" x14ac:dyDescent="0.35">
      <c r="A21" s="31"/>
      <c r="B21" s="1"/>
      <c r="C21" s="1"/>
      <c r="D21" s="1"/>
      <c r="E21" s="180"/>
      <c r="F21" s="180"/>
      <c r="G21" s="256"/>
      <c r="H21" s="256"/>
      <c r="I21" s="272"/>
      <c r="J21" s="204"/>
      <c r="K21" s="180"/>
      <c r="L21" s="1"/>
      <c r="M21" s="180"/>
      <c r="N21" s="298"/>
      <c r="O21" s="298"/>
      <c r="P21" s="1"/>
      <c r="Q21" s="48"/>
      <c r="R21" s="48"/>
      <c r="S21" s="5"/>
      <c r="T21" s="5"/>
      <c r="U21" s="1"/>
      <c r="V21" s="1"/>
      <c r="W21" s="345" t="s">
        <v>18</v>
      </c>
      <c r="X21" s="218"/>
      <c r="Y21" s="223"/>
      <c r="Z21" s="321"/>
      <c r="AA21" s="347" t="s">
        <v>18</v>
      </c>
      <c r="AB21" s="225"/>
      <c r="AC21" s="230"/>
      <c r="AD21" s="230"/>
      <c r="AE21" s="345" t="s">
        <v>18</v>
      </c>
      <c r="AF21" s="225"/>
      <c r="AG21" s="230"/>
      <c r="AH21" s="230"/>
      <c r="AI21" s="345" t="s">
        <v>18</v>
      </c>
      <c r="AJ21" s="124"/>
      <c r="AK21" s="327"/>
      <c r="AL21" s="321"/>
      <c r="AM21" s="321"/>
      <c r="AN21" s="347" t="s">
        <v>18</v>
      </c>
      <c r="AO21" s="225"/>
      <c r="AP21" s="230"/>
      <c r="AQ21" s="230"/>
      <c r="AR21" s="350" t="s">
        <v>18</v>
      </c>
      <c r="AS21" s="178"/>
      <c r="AT21" s="243"/>
      <c r="AU21" s="243"/>
      <c r="AV21" s="350" t="s">
        <v>18</v>
      </c>
      <c r="AW21" s="247"/>
      <c r="AX21" s="125"/>
      <c r="AY21" s="247"/>
      <c r="AZ21" s="350" t="s">
        <v>18</v>
      </c>
      <c r="BA21" s="247"/>
      <c r="BB21" s="317"/>
      <c r="BC21" s="247"/>
      <c r="BD21" s="343" t="s">
        <v>18</v>
      </c>
      <c r="BE21" s="247"/>
      <c r="BF21" s="249"/>
      <c r="BG21" s="249"/>
      <c r="BH21" s="171" t="s">
        <v>18</v>
      </c>
      <c r="BI21" s="247"/>
      <c r="BJ21" s="249"/>
      <c r="BK21" s="322"/>
      <c r="BL21" s="350" t="s">
        <v>18</v>
      </c>
      <c r="BM21" s="247"/>
      <c r="BN21" s="249"/>
      <c r="BO21" s="352"/>
      <c r="BP21" s="322"/>
    </row>
    <row r="22" spans="1:68" s="96" customFormat="1" ht="23.25" x14ac:dyDescent="0.35">
      <c r="A22" s="32"/>
      <c r="B22" s="7"/>
      <c r="C22" s="7"/>
      <c r="D22" s="7"/>
      <c r="E22" s="7"/>
      <c r="F22" s="7"/>
      <c r="G22" s="263"/>
      <c r="H22" s="263"/>
      <c r="I22" s="279"/>
      <c r="J22" s="289"/>
      <c r="K22" s="7"/>
      <c r="L22" s="7"/>
      <c r="M22" s="59"/>
      <c r="N22" s="297"/>
      <c r="O22" s="297"/>
      <c r="P22" s="7"/>
      <c r="Q22" s="44"/>
      <c r="R22" s="44"/>
      <c r="S22" s="7"/>
      <c r="T22" s="7"/>
      <c r="U22" s="7"/>
      <c r="V22" s="7"/>
      <c r="W22" s="345"/>
      <c r="X22" s="218"/>
      <c r="Y22" s="223"/>
      <c r="Z22" s="321"/>
      <c r="AA22" s="347"/>
      <c r="AB22" s="225"/>
      <c r="AC22" s="230"/>
      <c r="AD22" s="230"/>
      <c r="AE22" s="345"/>
      <c r="AF22" s="225"/>
      <c r="AG22" s="230"/>
      <c r="AH22" s="230"/>
      <c r="AI22" s="345"/>
      <c r="AJ22" s="124"/>
      <c r="AK22" s="327"/>
      <c r="AL22" s="321"/>
      <c r="AM22" s="321">
        <v>26</v>
      </c>
      <c r="AN22" s="347"/>
      <c r="AO22" s="225"/>
      <c r="AP22" s="230"/>
      <c r="AQ22" s="230"/>
      <c r="AR22" s="350"/>
      <c r="AS22" s="178"/>
      <c r="AT22" s="241"/>
      <c r="AU22" s="243"/>
      <c r="AV22" s="350"/>
      <c r="AW22" s="247"/>
      <c r="AX22" s="122"/>
      <c r="AY22" s="247"/>
      <c r="AZ22" s="350"/>
      <c r="BA22" s="247"/>
      <c r="BB22" s="315"/>
      <c r="BC22" s="247"/>
      <c r="BD22" s="343"/>
      <c r="BE22" s="247"/>
      <c r="BF22" s="250"/>
      <c r="BG22" s="249"/>
      <c r="BH22" s="171"/>
      <c r="BI22" s="247"/>
      <c r="BJ22" s="250"/>
      <c r="BK22" s="322"/>
      <c r="BL22" s="350"/>
      <c r="BM22" s="247"/>
      <c r="BN22" s="250"/>
      <c r="BO22" s="352"/>
      <c r="BP22" s="322"/>
    </row>
    <row r="23" spans="1:68" s="91" customFormat="1" ht="78" thickBot="1" x14ac:dyDescent="0.4">
      <c r="A23" s="33">
        <v>7</v>
      </c>
      <c r="B23" s="209" t="s">
        <v>158</v>
      </c>
      <c r="C23" s="187" t="s">
        <v>157</v>
      </c>
      <c r="D23" s="100" t="s">
        <v>156</v>
      </c>
      <c r="E23" s="210" t="s">
        <v>155</v>
      </c>
      <c r="F23" s="189"/>
      <c r="G23" s="266" t="s">
        <v>159</v>
      </c>
      <c r="H23" s="266"/>
      <c r="I23" s="271" t="s">
        <v>111</v>
      </c>
      <c r="J23" s="195" t="s">
        <v>160</v>
      </c>
      <c r="K23" s="211">
        <v>0.52083333333333337</v>
      </c>
      <c r="L23" s="210" t="s">
        <v>161</v>
      </c>
      <c r="M23" s="210" t="s">
        <v>137</v>
      </c>
      <c r="N23" s="299" t="s">
        <v>171</v>
      </c>
      <c r="O23" s="195" t="s">
        <v>162</v>
      </c>
      <c r="P23" s="154" t="s">
        <v>374</v>
      </c>
      <c r="Q23" s="198">
        <v>58.38</v>
      </c>
      <c r="R23" s="198">
        <v>1.62</v>
      </c>
      <c r="S23" s="154" t="s">
        <v>76</v>
      </c>
      <c r="T23" s="165">
        <v>42402</v>
      </c>
      <c r="U23" s="209" t="s">
        <v>163</v>
      </c>
      <c r="V23" s="91" t="s">
        <v>373</v>
      </c>
      <c r="W23" s="345" t="s">
        <v>19</v>
      </c>
      <c r="X23" s="218"/>
      <c r="Y23" s="220"/>
      <c r="Z23" s="320"/>
      <c r="AA23" s="347" t="s">
        <v>19</v>
      </c>
      <c r="AB23" s="225"/>
      <c r="AC23" s="226"/>
      <c r="AD23" s="238"/>
      <c r="AE23" s="345" t="s">
        <v>19</v>
      </c>
      <c r="AF23" s="225"/>
      <c r="AG23" s="228"/>
      <c r="AH23" s="238"/>
      <c r="AI23" s="345" t="s">
        <v>19</v>
      </c>
      <c r="AJ23" s="124"/>
      <c r="AK23" s="327"/>
      <c r="AL23" s="320"/>
      <c r="AM23" s="320"/>
      <c r="AN23" s="347" t="s">
        <v>19</v>
      </c>
      <c r="AO23" s="225"/>
      <c r="AP23" s="226"/>
      <c r="AQ23" s="238"/>
      <c r="AR23" s="350" t="s">
        <v>19</v>
      </c>
      <c r="AS23" s="66"/>
      <c r="AT23" s="243"/>
      <c r="AU23" s="243"/>
      <c r="AV23" s="350" t="s">
        <v>19</v>
      </c>
      <c r="AW23" s="248"/>
      <c r="AX23" s="245"/>
      <c r="AY23" s="248"/>
      <c r="AZ23" s="350" t="s">
        <v>19</v>
      </c>
      <c r="BA23" s="248"/>
      <c r="BB23" s="318"/>
      <c r="BC23" s="248"/>
      <c r="BD23" s="343" t="s">
        <v>19</v>
      </c>
      <c r="BE23" s="248"/>
      <c r="BF23" s="251"/>
      <c r="BG23" s="249"/>
      <c r="BH23" s="171" t="s">
        <v>19</v>
      </c>
      <c r="BI23" s="248"/>
      <c r="BJ23" s="251"/>
      <c r="BK23" s="322"/>
      <c r="BL23" s="350" t="s">
        <v>19</v>
      </c>
      <c r="BM23" s="248"/>
      <c r="BN23" s="251"/>
      <c r="BO23" s="352"/>
      <c r="BP23" s="322"/>
    </row>
    <row r="24" spans="1:68" s="91" customFormat="1" ht="23.25" x14ac:dyDescent="0.35">
      <c r="A24" s="31"/>
      <c r="B24" s="180"/>
      <c r="C24" s="1"/>
      <c r="D24" s="1"/>
      <c r="E24" s="180"/>
      <c r="F24" s="180"/>
      <c r="G24" s="266"/>
      <c r="H24" s="266"/>
      <c r="I24" s="272"/>
      <c r="J24" s="204"/>
      <c r="K24" s="180"/>
      <c r="L24" s="180"/>
      <c r="M24" s="58"/>
      <c r="N24" s="298"/>
      <c r="O24" s="204"/>
      <c r="P24" s="1"/>
      <c r="Q24" s="37"/>
      <c r="R24" s="37"/>
      <c r="S24" s="1"/>
      <c r="T24" s="1"/>
      <c r="U24"/>
      <c r="V24"/>
      <c r="W24" s="345"/>
      <c r="X24" s="218"/>
      <c r="Y24" s="220"/>
      <c r="Z24" s="321">
        <v>1</v>
      </c>
      <c r="AA24" s="347"/>
      <c r="AB24" s="225"/>
      <c r="AC24" s="226"/>
      <c r="AD24" s="230"/>
      <c r="AE24" s="345"/>
      <c r="AF24" s="225"/>
      <c r="AG24" s="228"/>
      <c r="AH24" s="230"/>
      <c r="AI24" s="345"/>
      <c r="AJ24" s="124"/>
      <c r="AK24" s="327"/>
      <c r="AL24" s="320"/>
      <c r="AM24" s="321"/>
      <c r="AN24" s="347"/>
      <c r="AO24" s="225"/>
      <c r="AP24" s="226"/>
      <c r="AQ24" s="230"/>
      <c r="AR24" s="350"/>
      <c r="AS24" s="66"/>
      <c r="AT24" s="243"/>
      <c r="AU24" s="243"/>
      <c r="AV24" s="350"/>
      <c r="AW24" s="248"/>
      <c r="AX24" s="245"/>
      <c r="AY24" s="248"/>
      <c r="AZ24" s="350"/>
      <c r="BA24" s="248"/>
      <c r="BB24" s="318"/>
      <c r="BC24" s="248"/>
      <c r="BD24" s="343"/>
      <c r="BE24" s="248"/>
      <c r="BF24" s="251"/>
      <c r="BG24" s="249"/>
      <c r="BH24" s="171"/>
      <c r="BI24" s="248"/>
      <c r="BJ24" s="251"/>
      <c r="BK24" s="322"/>
      <c r="BL24" s="350"/>
      <c r="BM24" s="248"/>
      <c r="BN24" s="251"/>
      <c r="BO24" s="352"/>
      <c r="BP24" s="322"/>
    </row>
    <row r="25" spans="1:68" s="91" customFormat="1" ht="23.25" x14ac:dyDescent="0.35">
      <c r="A25" s="32"/>
      <c r="B25" s="7"/>
      <c r="C25" s="7"/>
      <c r="D25" s="7"/>
      <c r="E25" s="7"/>
      <c r="F25" s="7"/>
      <c r="G25" s="263"/>
      <c r="H25" s="263"/>
      <c r="I25" s="279"/>
      <c r="J25" s="289"/>
      <c r="K25" s="7"/>
      <c r="L25" s="7"/>
      <c r="M25" s="59"/>
      <c r="N25" s="297"/>
      <c r="O25" s="297"/>
      <c r="P25" s="7"/>
      <c r="Q25" s="44"/>
      <c r="R25" s="44"/>
      <c r="S25" s="7"/>
      <c r="T25" s="7"/>
      <c r="U25" s="7"/>
      <c r="V25" s="7"/>
      <c r="W25" s="345" t="s">
        <v>20</v>
      </c>
      <c r="X25" s="218"/>
      <c r="Y25" s="223"/>
      <c r="Z25" s="321"/>
      <c r="AA25" s="347" t="s">
        <v>20</v>
      </c>
      <c r="AB25" s="225"/>
      <c r="AC25" s="230"/>
      <c r="AD25" s="230"/>
      <c r="AE25" s="345" t="s">
        <v>20</v>
      </c>
      <c r="AF25" s="225"/>
      <c r="AG25" s="230"/>
      <c r="AH25" s="230"/>
      <c r="AI25" s="345" t="s">
        <v>20</v>
      </c>
      <c r="AJ25" s="124"/>
      <c r="AK25" s="327"/>
      <c r="AL25" s="321"/>
      <c r="AM25" s="321"/>
      <c r="AN25" s="347" t="s">
        <v>20</v>
      </c>
      <c r="AO25" s="225"/>
      <c r="AP25" s="230"/>
      <c r="AQ25" s="230"/>
      <c r="AR25" s="350" t="s">
        <v>20</v>
      </c>
      <c r="AS25" s="178"/>
      <c r="AT25" s="243"/>
      <c r="AU25" s="243"/>
      <c r="AV25" s="350" t="s">
        <v>20</v>
      </c>
      <c r="AW25" s="247"/>
      <c r="AX25" s="125"/>
      <c r="AY25" s="247"/>
      <c r="AZ25" s="350" t="s">
        <v>20</v>
      </c>
      <c r="BA25" s="247"/>
      <c r="BB25" s="317"/>
      <c r="BC25" s="247"/>
      <c r="BD25" s="343" t="s">
        <v>20</v>
      </c>
      <c r="BE25" s="247"/>
      <c r="BF25" s="249"/>
      <c r="BG25" s="249"/>
      <c r="BH25" s="171" t="s">
        <v>20</v>
      </c>
      <c r="BI25" s="247"/>
      <c r="BJ25" s="249"/>
      <c r="BK25" s="322"/>
      <c r="BL25" s="350" t="s">
        <v>20</v>
      </c>
      <c r="BM25" s="247"/>
      <c r="BN25" s="249"/>
      <c r="BO25" s="352"/>
      <c r="BP25" s="322"/>
    </row>
    <row r="26" spans="1:68" s="91" customFormat="1" ht="48" thickBot="1" x14ac:dyDescent="0.4">
      <c r="A26" s="33">
        <v>8</v>
      </c>
      <c r="B26" s="209" t="s">
        <v>174</v>
      </c>
      <c r="C26" s="187" t="s">
        <v>173</v>
      </c>
      <c r="D26" s="100" t="s">
        <v>175</v>
      </c>
      <c r="E26" s="210" t="s">
        <v>172</v>
      </c>
      <c r="F26" s="189"/>
      <c r="G26" s="213" t="s">
        <v>177</v>
      </c>
      <c r="H26" s="311" t="s">
        <v>185</v>
      </c>
      <c r="I26" s="314" t="s">
        <v>428</v>
      </c>
      <c r="J26" s="195" t="s">
        <v>136</v>
      </c>
      <c r="K26" s="211">
        <v>0.4375</v>
      </c>
      <c r="L26" s="210" t="s">
        <v>180</v>
      </c>
      <c r="M26" s="210" t="s">
        <v>181</v>
      </c>
      <c r="N26" s="299" t="s">
        <v>178</v>
      </c>
      <c r="O26" s="308" t="s">
        <v>182</v>
      </c>
      <c r="P26" s="1" t="s">
        <v>363</v>
      </c>
      <c r="Q26" s="132">
        <v>60</v>
      </c>
      <c r="R26" s="37"/>
      <c r="S26" s="1" t="s">
        <v>76</v>
      </c>
      <c r="T26" s="21">
        <v>42402</v>
      </c>
      <c r="U26" s="209" t="s">
        <v>183</v>
      </c>
      <c r="V26" s="9"/>
      <c r="W26" s="345"/>
      <c r="X26" s="218"/>
      <c r="Y26" s="220"/>
      <c r="Z26" s="321">
        <v>31</v>
      </c>
      <c r="AA26" s="347"/>
      <c r="AB26" s="225"/>
      <c r="AC26" s="226"/>
      <c r="AD26" s="230"/>
      <c r="AE26" s="345"/>
      <c r="AF26" s="225"/>
      <c r="AG26" s="226"/>
      <c r="AH26" s="230"/>
      <c r="AI26" s="345"/>
      <c r="AJ26" s="124"/>
      <c r="AK26" s="327"/>
      <c r="AL26" s="320"/>
      <c r="AM26" s="321"/>
      <c r="AN26" s="347"/>
      <c r="AO26" s="225"/>
      <c r="AP26" s="226"/>
      <c r="AQ26" s="230"/>
      <c r="AR26" s="350"/>
      <c r="AS26" s="178"/>
      <c r="AT26" s="243"/>
      <c r="AU26" s="243"/>
      <c r="AV26" s="350"/>
      <c r="AW26" s="247"/>
      <c r="AX26" s="125"/>
      <c r="AY26" s="247"/>
      <c r="AZ26" s="350"/>
      <c r="BA26" s="247"/>
      <c r="BB26" s="317"/>
      <c r="BC26" s="247"/>
      <c r="BD26" s="343"/>
      <c r="BE26" s="247"/>
      <c r="BF26" s="249"/>
      <c r="BG26" s="249"/>
      <c r="BH26" s="171"/>
      <c r="BI26" s="247"/>
      <c r="BJ26" s="249"/>
      <c r="BK26" s="322">
        <v>23</v>
      </c>
      <c r="BL26" s="350"/>
      <c r="BM26" s="247"/>
      <c r="BN26" s="249"/>
      <c r="BO26" s="352"/>
      <c r="BP26" s="322"/>
    </row>
    <row r="27" spans="1:68" s="91" customFormat="1" ht="92.25" x14ac:dyDescent="0.35">
      <c r="A27" s="31"/>
      <c r="B27" s="180"/>
      <c r="C27" s="1"/>
      <c r="D27" s="1"/>
      <c r="E27" s="180"/>
      <c r="F27" s="180"/>
      <c r="G27" s="213"/>
      <c r="H27" s="257"/>
      <c r="I27" s="280"/>
      <c r="J27" s="204"/>
      <c r="K27" s="180"/>
      <c r="L27" s="180"/>
      <c r="M27" s="180"/>
      <c r="N27" s="299" t="s">
        <v>179</v>
      </c>
      <c r="O27" s="298"/>
      <c r="P27" s="1"/>
      <c r="Q27" s="37"/>
      <c r="R27" s="37"/>
      <c r="S27" s="1"/>
      <c r="T27" s="1"/>
      <c r="U27" s="1"/>
      <c r="V27" s="1"/>
      <c r="W27" s="345" t="s">
        <v>21</v>
      </c>
      <c r="X27" s="218"/>
      <c r="Y27" s="223"/>
      <c r="Z27" s="321"/>
      <c r="AA27" s="347" t="s">
        <v>21</v>
      </c>
      <c r="AB27" s="225"/>
      <c r="AC27" s="230"/>
      <c r="AD27" s="230"/>
      <c r="AE27" s="345" t="s">
        <v>21</v>
      </c>
      <c r="AF27" s="225"/>
      <c r="AG27" s="230"/>
      <c r="AH27" s="230"/>
      <c r="AI27" s="345" t="s">
        <v>21</v>
      </c>
      <c r="AJ27" s="124"/>
      <c r="AK27" s="327"/>
      <c r="AL27" s="321"/>
      <c r="AM27" s="321"/>
      <c r="AN27" s="347" t="s">
        <v>21</v>
      </c>
      <c r="AO27" s="225"/>
      <c r="AP27" s="230"/>
      <c r="AQ27" s="230"/>
      <c r="AR27" s="350" t="s">
        <v>22</v>
      </c>
      <c r="AS27" s="178"/>
      <c r="AT27" s="243"/>
      <c r="AU27" s="243"/>
      <c r="AV27" s="350" t="s">
        <v>22</v>
      </c>
      <c r="AW27" s="247"/>
      <c r="AX27" s="125"/>
      <c r="AY27" s="247"/>
      <c r="AZ27" s="350" t="s">
        <v>22</v>
      </c>
      <c r="BA27" s="247"/>
      <c r="BB27" s="317"/>
      <c r="BC27" s="247"/>
      <c r="BD27" s="343" t="s">
        <v>22</v>
      </c>
      <c r="BE27" s="247"/>
      <c r="BF27" s="249"/>
      <c r="BG27" s="249"/>
      <c r="BH27" s="171" t="s">
        <v>22</v>
      </c>
      <c r="BI27" s="247"/>
      <c r="BJ27" s="249"/>
      <c r="BK27" s="322"/>
      <c r="BL27" s="350" t="s">
        <v>22</v>
      </c>
      <c r="BM27" s="247"/>
      <c r="BN27" s="249"/>
      <c r="BO27" s="352"/>
      <c r="BP27" s="322"/>
    </row>
    <row r="28" spans="1:68" s="91" customFormat="1" ht="23.25" x14ac:dyDescent="0.35">
      <c r="A28" s="32"/>
      <c r="B28" s="6"/>
      <c r="C28" s="6"/>
      <c r="D28" s="6"/>
      <c r="E28" s="6"/>
      <c r="F28" s="6"/>
      <c r="G28" s="260"/>
      <c r="H28" s="260"/>
      <c r="I28" s="278"/>
      <c r="J28" s="288"/>
      <c r="K28" s="6"/>
      <c r="L28" s="6"/>
      <c r="M28" s="57"/>
      <c r="N28" s="296"/>
      <c r="O28" s="296"/>
      <c r="P28" s="6"/>
      <c r="Q28" s="42"/>
      <c r="R28" s="42"/>
      <c r="S28" s="6"/>
      <c r="T28" s="6"/>
      <c r="U28" s="6"/>
      <c r="V28" s="6"/>
      <c r="W28" s="345"/>
      <c r="X28" s="218"/>
      <c r="Y28" s="224"/>
      <c r="Z28" s="320"/>
      <c r="AA28" s="124"/>
      <c r="AB28" s="225"/>
      <c r="AC28" s="238"/>
      <c r="AD28" s="238"/>
      <c r="AE28" s="124"/>
      <c r="AF28" s="225"/>
      <c r="AG28" s="238"/>
      <c r="AH28" s="238"/>
      <c r="AI28" s="345"/>
      <c r="AJ28" s="124"/>
      <c r="AK28" s="327"/>
      <c r="AL28" s="320"/>
      <c r="AM28" s="320"/>
      <c r="AN28" s="347"/>
      <c r="AO28" s="225"/>
      <c r="AP28" s="238"/>
      <c r="AQ28" s="238"/>
      <c r="AR28" s="350"/>
      <c r="AS28" s="179"/>
      <c r="AT28" s="243"/>
      <c r="AU28" s="243"/>
      <c r="AV28" s="173"/>
      <c r="AW28" s="243"/>
      <c r="AX28" s="125"/>
      <c r="AY28" s="243"/>
      <c r="AZ28" s="173"/>
      <c r="BA28" s="243"/>
      <c r="BB28" s="317"/>
      <c r="BC28" s="243"/>
      <c r="BD28" s="173"/>
      <c r="BE28" s="243"/>
      <c r="BF28" s="249"/>
      <c r="BG28" s="249"/>
      <c r="BH28" s="173"/>
      <c r="BI28" s="243"/>
      <c r="BJ28" s="249"/>
      <c r="BK28" s="322"/>
      <c r="BL28" s="173"/>
      <c r="BM28" s="243"/>
      <c r="BN28" s="249"/>
      <c r="BO28" s="322"/>
      <c r="BP28" s="322"/>
    </row>
    <row r="29" spans="1:68" s="91" customFormat="1" ht="90.75" thickBot="1" x14ac:dyDescent="0.4">
      <c r="A29" s="31">
        <v>9</v>
      </c>
      <c r="B29" s="209" t="s">
        <v>186</v>
      </c>
      <c r="C29" s="210" t="s">
        <v>187</v>
      </c>
      <c r="D29" s="100" t="s">
        <v>188</v>
      </c>
      <c r="E29" s="210" t="s">
        <v>189</v>
      </c>
      <c r="F29" s="189"/>
      <c r="G29" s="310" t="s">
        <v>280</v>
      </c>
      <c r="H29" s="310" t="s">
        <v>190</v>
      </c>
      <c r="I29" s="271" t="s">
        <v>191</v>
      </c>
      <c r="J29" s="195" t="s">
        <v>125</v>
      </c>
      <c r="K29" s="211">
        <v>0.58333333333333337</v>
      </c>
      <c r="L29" s="210" t="s">
        <v>192</v>
      </c>
      <c r="M29" s="210" t="s">
        <v>137</v>
      </c>
      <c r="N29" s="300" t="s">
        <v>193</v>
      </c>
      <c r="O29" s="193" t="s">
        <v>194</v>
      </c>
      <c r="P29" s="319" t="s">
        <v>165</v>
      </c>
      <c r="Q29" s="198">
        <v>58.38</v>
      </c>
      <c r="R29" s="198">
        <v>1.62</v>
      </c>
      <c r="S29" s="102" t="s">
        <v>76</v>
      </c>
      <c r="T29" s="34">
        <v>42402</v>
      </c>
      <c r="U29" s="209" t="s">
        <v>195</v>
      </c>
      <c r="V29" s="164" t="s">
        <v>373</v>
      </c>
      <c r="W29" s="345"/>
      <c r="X29" s="219"/>
      <c r="Y29" s="223"/>
      <c r="Z29" s="320"/>
      <c r="AA29" s="126"/>
      <c r="AB29" s="239"/>
      <c r="AC29" s="230"/>
      <c r="AD29" s="238"/>
      <c r="AE29" s="126"/>
      <c r="AF29" s="239"/>
      <c r="AG29" s="230"/>
      <c r="AH29" s="238"/>
      <c r="AI29" s="345"/>
      <c r="AJ29" s="126"/>
      <c r="AK29" s="324"/>
      <c r="AL29" s="321"/>
      <c r="AM29" s="320"/>
      <c r="AN29" s="347"/>
      <c r="AO29" s="239"/>
      <c r="AP29" s="230"/>
      <c r="AQ29" s="238"/>
      <c r="AR29" s="350"/>
      <c r="AS29" s="179"/>
      <c r="AT29" s="243"/>
      <c r="AU29" s="243"/>
      <c r="AV29" s="173"/>
      <c r="AW29" s="243"/>
      <c r="AX29" s="125"/>
      <c r="AY29" s="243"/>
      <c r="AZ29" s="173"/>
      <c r="BA29" s="243"/>
      <c r="BB29" s="317"/>
      <c r="BC29" s="243"/>
      <c r="BD29" s="173"/>
      <c r="BE29" s="243"/>
      <c r="BF29" s="238"/>
      <c r="BG29" s="238"/>
      <c r="BH29" s="173"/>
      <c r="BI29" s="243"/>
      <c r="BJ29" s="238"/>
      <c r="BK29" s="322"/>
      <c r="BL29" s="173"/>
      <c r="BM29" s="243"/>
      <c r="BN29" s="238"/>
      <c r="BO29" s="322"/>
      <c r="BP29" s="322"/>
    </row>
    <row r="30" spans="1:68" ht="18" x14ac:dyDescent="0.25">
      <c r="B30" s="180"/>
      <c r="C30" s="180"/>
      <c r="D30" s="1"/>
      <c r="E30" s="180"/>
      <c r="F30" s="180"/>
      <c r="G30" s="256"/>
      <c r="H30" s="256"/>
      <c r="I30" s="272"/>
      <c r="J30" s="204"/>
      <c r="K30" s="180"/>
      <c r="L30" s="180"/>
      <c r="M30" s="180"/>
      <c r="N30" s="298"/>
      <c r="O30" s="298"/>
      <c r="P30" s="1"/>
      <c r="Q30" s="48"/>
      <c r="R30" s="48"/>
      <c r="S30" s="5"/>
      <c r="T30" s="5"/>
      <c r="W30" s="13"/>
      <c r="X30" s="134"/>
      <c r="Y30" s="8"/>
      <c r="Z30" s="8"/>
      <c r="AA30" s="13"/>
      <c r="AB30" s="134"/>
      <c r="AC30" s="106"/>
      <c r="AD30" s="8"/>
      <c r="AE30" s="13"/>
      <c r="AF30" s="134"/>
      <c r="AG30" s="8"/>
      <c r="AH30" s="66"/>
      <c r="AI30" s="13"/>
      <c r="AJ30" s="13"/>
      <c r="AK30" s="134"/>
      <c r="AL30" s="8"/>
      <c r="AM30" s="8"/>
      <c r="AN30" s="13"/>
      <c r="AO30" s="146"/>
      <c r="AP30" s="64"/>
      <c r="AQ30" s="64"/>
      <c r="AR30" s="174"/>
      <c r="AS30" s="66"/>
      <c r="AT30" s="8"/>
      <c r="AU30" s="8"/>
    </row>
    <row r="31" spans="1:68" s="7" customFormat="1" ht="18" x14ac:dyDescent="0.2">
      <c r="A31" s="38"/>
      <c r="G31" s="263"/>
      <c r="H31" s="263"/>
      <c r="I31" s="279"/>
      <c r="J31" s="289"/>
      <c r="M31" s="60"/>
      <c r="N31" s="297"/>
      <c r="O31" s="297"/>
      <c r="Q31" s="44"/>
      <c r="R31" s="44"/>
      <c r="W31" s="9"/>
      <c r="X31" s="135"/>
      <c r="Y31" s="9"/>
      <c r="Z31" s="9"/>
      <c r="AA31" s="9"/>
      <c r="AB31" s="135"/>
      <c r="AC31" s="105"/>
      <c r="AD31" s="9"/>
      <c r="AE31" s="9"/>
      <c r="AF31" s="135"/>
      <c r="AG31" s="9"/>
      <c r="AH31" s="67"/>
      <c r="AI31" s="9"/>
      <c r="AJ31" s="9"/>
      <c r="AK31" s="135"/>
      <c r="AL31" s="9"/>
      <c r="AM31" s="8"/>
      <c r="AN31" s="9"/>
      <c r="AO31" s="135"/>
      <c r="AP31" s="9"/>
      <c r="AQ31" s="8"/>
      <c r="AR31" s="67"/>
      <c r="AS31" s="67"/>
      <c r="AT31" s="9"/>
      <c r="AU31" s="8"/>
    </row>
    <row r="32" spans="1:68" s="9" customFormat="1" ht="60.75" thickBot="1" x14ac:dyDescent="0.3">
      <c r="A32" s="31">
        <v>10</v>
      </c>
      <c r="B32" s="209" t="s">
        <v>196</v>
      </c>
      <c r="C32" s="187" t="s">
        <v>197</v>
      </c>
      <c r="D32" s="100" t="s">
        <v>198</v>
      </c>
      <c r="E32" s="210" t="s">
        <v>199</v>
      </c>
      <c r="F32" s="189"/>
      <c r="G32" s="310" t="s">
        <v>200</v>
      </c>
      <c r="H32" s="311" t="s">
        <v>201</v>
      </c>
      <c r="I32" s="271" t="s">
        <v>135</v>
      </c>
      <c r="J32" s="195" t="s">
        <v>432</v>
      </c>
      <c r="K32" s="211" t="s">
        <v>446</v>
      </c>
      <c r="L32" s="210" t="s">
        <v>203</v>
      </c>
      <c r="M32" s="209" t="s">
        <v>137</v>
      </c>
      <c r="N32" s="301"/>
      <c r="O32" s="259" t="s">
        <v>204</v>
      </c>
      <c r="P32" s="164" t="s">
        <v>72</v>
      </c>
      <c r="Q32" s="198">
        <v>58.38</v>
      </c>
      <c r="R32" s="198">
        <v>1.62</v>
      </c>
      <c r="S32" s="101" t="s">
        <v>77</v>
      </c>
      <c r="T32" s="34">
        <v>42404</v>
      </c>
      <c r="U32" s="210" t="s">
        <v>205</v>
      </c>
      <c r="V32" s="9" t="s">
        <v>373</v>
      </c>
      <c r="W32" s="14"/>
      <c r="X32" s="134"/>
      <c r="Y32" s="8"/>
      <c r="Z32" s="8"/>
      <c r="AA32" s="14"/>
      <c r="AB32" s="134"/>
      <c r="AC32" s="106"/>
      <c r="AD32" s="8"/>
      <c r="AE32" s="14"/>
      <c r="AF32" s="134"/>
      <c r="AG32" s="8"/>
      <c r="AH32" s="66"/>
      <c r="AI32" s="14"/>
      <c r="AJ32" s="14"/>
      <c r="AK32" s="134"/>
      <c r="AL32" s="8"/>
      <c r="AM32" s="8"/>
      <c r="AN32" s="14"/>
      <c r="AO32" s="134"/>
      <c r="AP32" s="8"/>
      <c r="AQ32" s="8"/>
      <c r="AR32" s="172"/>
      <c r="AS32" s="66"/>
      <c r="AT32" s="8"/>
      <c r="AU32" s="8"/>
    </row>
    <row r="33" spans="1:47" ht="18" x14ac:dyDescent="0.2">
      <c r="B33" s="180"/>
      <c r="E33" s="180"/>
      <c r="F33" s="180"/>
      <c r="G33" s="267"/>
      <c r="H33" s="257"/>
      <c r="I33" s="272"/>
      <c r="J33" s="204"/>
      <c r="K33" s="180"/>
      <c r="L33" s="180"/>
      <c r="M33" s="180"/>
      <c r="N33" s="302"/>
      <c r="O33" s="302"/>
      <c r="W33" s="1"/>
      <c r="X33" s="134"/>
      <c r="Y33" s="8"/>
      <c r="Z33" s="8"/>
      <c r="AA33" s="1"/>
      <c r="AB33" s="134"/>
      <c r="AC33" s="106"/>
      <c r="AD33" s="8"/>
      <c r="AE33" s="1"/>
      <c r="AF33" s="134"/>
      <c r="AG33" s="8"/>
      <c r="AH33" s="66"/>
      <c r="AI33" s="1"/>
      <c r="AJ33" s="1"/>
      <c r="AK33" s="134"/>
      <c r="AL33" s="8"/>
      <c r="AM33" s="8"/>
      <c r="AN33" s="1"/>
      <c r="AO33" s="134"/>
      <c r="AP33" s="8"/>
      <c r="AQ33" s="8"/>
      <c r="AR33" s="71"/>
      <c r="AS33" s="66"/>
      <c r="AT33" s="8"/>
      <c r="AU33" s="8"/>
    </row>
    <row r="34" spans="1:47" ht="18" x14ac:dyDescent="0.25">
      <c r="A34" s="32"/>
      <c r="B34" s="6"/>
      <c r="C34" s="6"/>
      <c r="D34" s="6"/>
      <c r="E34" s="6"/>
      <c r="F34" s="6"/>
      <c r="G34" s="260"/>
      <c r="H34" s="260"/>
      <c r="I34" s="278"/>
      <c r="J34" s="288"/>
      <c r="K34" s="6"/>
      <c r="L34" s="6"/>
      <c r="M34" s="57"/>
      <c r="N34" s="296"/>
      <c r="O34" s="296"/>
      <c r="P34" s="6"/>
      <c r="Q34" s="44"/>
      <c r="R34" s="44"/>
      <c r="S34" s="7"/>
      <c r="T34" s="7"/>
      <c r="U34" s="7"/>
      <c r="V34" s="7"/>
      <c r="W34" s="15"/>
      <c r="X34" s="134"/>
      <c r="Y34" s="8"/>
      <c r="Z34" s="8"/>
      <c r="AA34" s="15"/>
      <c r="AB34" s="134"/>
      <c r="AC34" s="106"/>
      <c r="AD34" s="8"/>
      <c r="AE34" s="15"/>
      <c r="AF34" s="134"/>
      <c r="AG34" s="8"/>
      <c r="AH34" s="66"/>
      <c r="AI34" s="15"/>
      <c r="AJ34" s="15"/>
      <c r="AK34" s="134"/>
      <c r="AL34" s="8"/>
      <c r="AM34" s="8"/>
      <c r="AN34" s="15"/>
      <c r="AO34" s="134"/>
      <c r="AP34" s="8"/>
      <c r="AQ34" s="8"/>
      <c r="AR34" s="175"/>
      <c r="AS34" s="66"/>
      <c r="AT34" s="8"/>
      <c r="AU34" s="8"/>
    </row>
    <row r="35" spans="1:47" ht="61.5" thickBot="1" x14ac:dyDescent="0.3">
      <c r="A35" s="31">
        <v>11</v>
      </c>
      <c r="B35" s="209" t="s">
        <v>206</v>
      </c>
      <c r="C35" s="187" t="s">
        <v>207</v>
      </c>
      <c r="D35" s="100" t="s">
        <v>208</v>
      </c>
      <c r="E35" s="210" t="s">
        <v>209</v>
      </c>
      <c r="F35" s="189"/>
      <c r="G35" s="212" t="s">
        <v>210</v>
      </c>
      <c r="H35" s="212" t="s">
        <v>211</v>
      </c>
      <c r="I35" s="281" t="s">
        <v>191</v>
      </c>
      <c r="J35" s="195" t="s">
        <v>151</v>
      </c>
      <c r="K35" s="211">
        <v>0.45833333333333331</v>
      </c>
      <c r="L35" s="187" t="s">
        <v>212</v>
      </c>
      <c r="M35" s="210" t="s">
        <v>137</v>
      </c>
      <c r="N35" s="303" t="s">
        <v>213</v>
      </c>
      <c r="O35" s="193" t="s">
        <v>214</v>
      </c>
      <c r="P35" s="8" t="s">
        <v>72</v>
      </c>
      <c r="Q35" s="198">
        <v>58.38</v>
      </c>
      <c r="R35" s="198">
        <v>1.62</v>
      </c>
      <c r="S35" s="8" t="s">
        <v>77</v>
      </c>
      <c r="T35" s="39">
        <v>42404</v>
      </c>
      <c r="U35" s="209" t="s">
        <v>71</v>
      </c>
      <c r="V35" s="162" t="s">
        <v>373</v>
      </c>
      <c r="W35" s="1"/>
      <c r="X35" s="134"/>
      <c r="Y35" s="8"/>
      <c r="Z35" s="8"/>
      <c r="AA35" s="1"/>
      <c r="AB35" s="134"/>
      <c r="AC35" s="106"/>
      <c r="AD35" s="8"/>
      <c r="AE35" s="1"/>
      <c r="AF35" s="134"/>
      <c r="AG35" s="8"/>
      <c r="AH35" s="66"/>
      <c r="AI35" s="1"/>
      <c r="AJ35" s="1"/>
      <c r="AK35" s="134"/>
      <c r="AL35" s="8"/>
      <c r="AM35" s="8"/>
      <c r="AN35" s="1"/>
      <c r="AO35" s="134"/>
      <c r="AP35" s="8"/>
      <c r="AQ35" s="8"/>
      <c r="AR35" s="71"/>
      <c r="AS35" s="66"/>
      <c r="AT35" s="8"/>
      <c r="AU35" s="8"/>
    </row>
    <row r="36" spans="1:47" ht="18" x14ac:dyDescent="0.25">
      <c r="A36" s="33"/>
      <c r="B36" s="180"/>
      <c r="C36" s="159"/>
      <c r="D36" s="159"/>
      <c r="E36" s="180"/>
      <c r="F36" s="180"/>
      <c r="G36" s="212"/>
      <c r="H36" s="212"/>
      <c r="I36" s="282"/>
      <c r="J36" s="204"/>
      <c r="K36" s="180"/>
      <c r="L36" s="1"/>
      <c r="M36" s="180"/>
      <c r="N36" s="298"/>
      <c r="O36" s="298"/>
      <c r="P36" s="1"/>
      <c r="Q36" s="37"/>
      <c r="R36" s="37"/>
      <c r="S36" s="1"/>
      <c r="T36" s="1"/>
      <c r="W36" s="16"/>
      <c r="X36" s="134"/>
      <c r="Y36" s="8"/>
      <c r="Z36" s="8"/>
      <c r="AA36" s="16"/>
      <c r="AB36" s="134"/>
      <c r="AC36" s="106"/>
      <c r="AD36" s="8"/>
      <c r="AE36" s="16"/>
      <c r="AF36" s="134"/>
      <c r="AG36" s="8"/>
      <c r="AH36" s="66"/>
      <c r="AI36" s="16"/>
      <c r="AJ36" s="16"/>
      <c r="AK36" s="134"/>
      <c r="AL36" s="8"/>
      <c r="AM36" s="8"/>
      <c r="AN36" s="16"/>
      <c r="AO36" s="134"/>
      <c r="AP36" s="8"/>
      <c r="AQ36" s="8"/>
      <c r="AR36" s="176"/>
      <c r="AS36" s="66"/>
      <c r="AT36" s="8"/>
      <c r="AU36" s="8"/>
    </row>
    <row r="37" spans="1:47" ht="18" x14ac:dyDescent="0.2">
      <c r="A37" s="38"/>
      <c r="B37" s="7"/>
      <c r="C37" s="7"/>
      <c r="D37" s="7"/>
      <c r="E37" s="7"/>
      <c r="F37" s="7"/>
      <c r="G37" s="263"/>
      <c r="H37" s="263"/>
      <c r="I37" s="279"/>
      <c r="J37" s="289"/>
      <c r="K37" s="7"/>
      <c r="L37" s="7"/>
      <c r="M37" s="59"/>
      <c r="N37" s="297"/>
      <c r="O37" s="297"/>
      <c r="P37" s="7"/>
      <c r="Q37" s="44"/>
      <c r="R37" s="44"/>
      <c r="S37" s="7"/>
      <c r="T37" s="7"/>
      <c r="U37" s="7"/>
      <c r="V37" s="7"/>
      <c r="X37" s="135"/>
      <c r="Y37" s="9"/>
      <c r="Z37" s="9"/>
      <c r="AO37" s="135"/>
      <c r="AP37" s="9"/>
      <c r="AQ37" s="9"/>
    </row>
    <row r="38" spans="1:47" ht="90" thickBot="1" x14ac:dyDescent="0.25">
      <c r="A38" s="50">
        <v>12</v>
      </c>
      <c r="B38" s="187" t="s">
        <v>215</v>
      </c>
      <c r="C38" s="187" t="s">
        <v>216</v>
      </c>
      <c r="D38" s="163" t="s">
        <v>217</v>
      </c>
      <c r="E38" s="187" t="s">
        <v>221</v>
      </c>
      <c r="F38" s="313" t="s">
        <v>550</v>
      </c>
      <c r="G38" s="212" t="s">
        <v>281</v>
      </c>
      <c r="H38" s="213" t="s">
        <v>218</v>
      </c>
      <c r="I38" s="271" t="s">
        <v>111</v>
      </c>
      <c r="J38" s="193" t="s">
        <v>219</v>
      </c>
      <c r="K38" s="255">
        <v>0.6875</v>
      </c>
      <c r="L38" s="187" t="s">
        <v>220</v>
      </c>
      <c r="M38" s="187" t="s">
        <v>181</v>
      </c>
      <c r="N38" s="269" t="s">
        <v>222</v>
      </c>
      <c r="O38" s="193" t="s">
        <v>223</v>
      </c>
      <c r="P38" s="26" t="s">
        <v>68</v>
      </c>
      <c r="Q38" s="151">
        <v>60</v>
      </c>
      <c r="R38" s="25"/>
      <c r="S38" s="25"/>
      <c r="T38" s="51"/>
      <c r="U38" s="181" t="s">
        <v>537</v>
      </c>
      <c r="V38" s="29" t="s">
        <v>373</v>
      </c>
      <c r="X38" s="135"/>
      <c r="Y38" s="9"/>
      <c r="Z38" s="12"/>
      <c r="AO38" s="135"/>
      <c r="AP38" s="9"/>
      <c r="AQ38" s="9"/>
    </row>
    <row r="39" spans="1:47" s="7" customFormat="1" ht="18" x14ac:dyDescent="0.25">
      <c r="A39" s="33"/>
      <c r="B39" s="1"/>
      <c r="C39" s="1"/>
      <c r="D39" s="1"/>
      <c r="E39" s="1"/>
      <c r="F39" s="1"/>
      <c r="G39" s="212"/>
      <c r="H39" s="212"/>
      <c r="I39" s="272"/>
      <c r="J39" s="290"/>
      <c r="K39" s="1"/>
      <c r="L39" s="1"/>
      <c r="M39" s="56"/>
      <c r="N39" s="304"/>
      <c r="O39" s="304"/>
      <c r="P39" s="1"/>
      <c r="Q39" s="37"/>
      <c r="R39" s="37"/>
      <c r="S39" s="1"/>
      <c r="T39" s="1"/>
      <c r="U39"/>
      <c r="V39"/>
      <c r="W39" s="9"/>
      <c r="X39" s="135"/>
      <c r="Y39" s="9"/>
      <c r="Z39" s="9"/>
      <c r="AA39" s="9"/>
      <c r="AB39" s="135"/>
      <c r="AC39" s="105"/>
      <c r="AD39" s="9"/>
      <c r="AE39" s="9"/>
      <c r="AF39" s="135"/>
      <c r="AG39" s="9"/>
      <c r="AH39" s="67"/>
      <c r="AI39" s="9"/>
      <c r="AJ39" s="9"/>
      <c r="AK39" s="135"/>
      <c r="AL39" s="9"/>
      <c r="AM39" s="9"/>
      <c r="AN39" s="9"/>
      <c r="AO39" s="135"/>
      <c r="AP39" s="9"/>
      <c r="AQ39" s="9"/>
      <c r="AR39" s="67"/>
      <c r="AS39" s="67"/>
      <c r="AT39" s="9"/>
      <c r="AU39" s="9"/>
    </row>
    <row r="40" spans="1:47" s="3" customFormat="1" ht="18" x14ac:dyDescent="0.25">
      <c r="A40" s="32"/>
      <c r="B40" s="7"/>
      <c r="C40" s="7"/>
      <c r="D40" s="7"/>
      <c r="E40" s="7"/>
      <c r="F40" s="7"/>
      <c r="G40" s="263"/>
      <c r="H40" s="263"/>
      <c r="I40" s="279"/>
      <c r="J40" s="289"/>
      <c r="K40" s="7"/>
      <c r="L40" s="7"/>
      <c r="M40" s="59"/>
      <c r="N40" s="296"/>
      <c r="O40" s="296"/>
      <c r="P40" s="7"/>
      <c r="Q40" s="44"/>
      <c r="R40" s="44"/>
      <c r="S40" s="7"/>
      <c r="T40" s="7"/>
      <c r="U40" s="7"/>
      <c r="V40" s="7"/>
      <c r="X40" s="137"/>
      <c r="AB40" s="137"/>
      <c r="AC40" s="104"/>
      <c r="AF40" s="137"/>
      <c r="AG40" s="12"/>
      <c r="AH40" s="69"/>
      <c r="AK40" s="137"/>
      <c r="AL40" s="12"/>
      <c r="AO40" s="137"/>
      <c r="AP40" s="12"/>
      <c r="AR40" s="65"/>
      <c r="AS40" s="65"/>
      <c r="AT40" s="12"/>
    </row>
    <row r="41" spans="1:47" s="1" customFormat="1" ht="36.75" thickBot="1" x14ac:dyDescent="0.3">
      <c r="A41" s="30">
        <v>13</v>
      </c>
      <c r="B41" s="187" t="s">
        <v>224</v>
      </c>
      <c r="C41" s="210" t="s">
        <v>225</v>
      </c>
      <c r="D41" s="163" t="s">
        <v>226</v>
      </c>
      <c r="E41" s="210" t="s">
        <v>227</v>
      </c>
      <c r="F41" s="189"/>
      <c r="G41" s="212" t="s">
        <v>228</v>
      </c>
      <c r="H41" s="212" t="s">
        <v>229</v>
      </c>
      <c r="I41" s="275" t="s">
        <v>111</v>
      </c>
      <c r="J41" s="193" t="s">
        <v>136</v>
      </c>
      <c r="K41" s="255">
        <v>0.45833333333333331</v>
      </c>
      <c r="L41" s="210" t="s">
        <v>230</v>
      </c>
      <c r="M41" s="209" t="s">
        <v>137</v>
      </c>
      <c r="N41" s="286"/>
      <c r="O41" s="193" t="s">
        <v>231</v>
      </c>
      <c r="P41" s="3" t="s">
        <v>374</v>
      </c>
      <c r="Q41" s="198">
        <v>58.38</v>
      </c>
      <c r="R41" s="198">
        <v>1.62</v>
      </c>
      <c r="S41" s="157" t="s">
        <v>78</v>
      </c>
      <c r="T41" s="35">
        <v>42407</v>
      </c>
      <c r="U41" s="210" t="s">
        <v>232</v>
      </c>
      <c r="V41" s="3" t="s">
        <v>373</v>
      </c>
      <c r="X41" s="138"/>
      <c r="AB41" s="138"/>
      <c r="AC41" s="108"/>
      <c r="AF41" s="138"/>
      <c r="AG41" s="8"/>
      <c r="AH41" s="66"/>
      <c r="AK41" s="138"/>
      <c r="AL41" s="8"/>
      <c r="AO41" s="138"/>
      <c r="AP41" s="8"/>
      <c r="AR41" s="71"/>
      <c r="AS41" s="71"/>
      <c r="AT41" s="8"/>
    </row>
    <row r="42" spans="1:47" ht="18" x14ac:dyDescent="0.25">
      <c r="B42" s="1"/>
      <c r="C42" s="180"/>
      <c r="D42" s="1"/>
      <c r="E42" s="159"/>
      <c r="F42" s="159"/>
      <c r="G42" s="212"/>
      <c r="H42" s="212"/>
      <c r="I42" s="282"/>
      <c r="J42" s="287"/>
      <c r="K42" s="159"/>
      <c r="L42" s="1"/>
      <c r="M42" s="180"/>
      <c r="N42" s="298"/>
      <c r="O42" s="298"/>
      <c r="P42" s="1"/>
      <c r="Q42" s="37"/>
      <c r="R42" s="37"/>
      <c r="S42" s="1"/>
      <c r="T42" s="1"/>
      <c r="AG42" s="9"/>
      <c r="AH42" s="67"/>
      <c r="AL42" s="9"/>
      <c r="AP42" s="9"/>
      <c r="AT42" s="9"/>
    </row>
    <row r="43" spans="1:47" ht="18" x14ac:dyDescent="0.2">
      <c r="A43" s="32"/>
      <c r="B43" s="7"/>
      <c r="C43" s="7"/>
      <c r="D43" s="7"/>
      <c r="E43" s="7"/>
      <c r="F43" s="7"/>
      <c r="G43" s="263"/>
      <c r="H43" s="263"/>
      <c r="I43" s="279"/>
      <c r="J43" s="289"/>
      <c r="K43" s="7"/>
      <c r="L43" s="7"/>
      <c r="M43" s="59"/>
      <c r="N43" s="297"/>
      <c r="O43" s="297"/>
      <c r="P43" s="7"/>
      <c r="Q43" s="44"/>
      <c r="R43" s="44"/>
      <c r="S43" s="7"/>
      <c r="T43" s="7"/>
      <c r="U43" s="7"/>
      <c r="V43" s="7"/>
      <c r="AG43" s="9"/>
      <c r="AH43" s="67"/>
      <c r="AL43" s="9"/>
      <c r="AP43" s="9"/>
      <c r="AT43" s="9"/>
    </row>
    <row r="44" spans="1:47" ht="27" thickBot="1" x14ac:dyDescent="0.3">
      <c r="A44" s="31">
        <v>14</v>
      </c>
      <c r="B44" s="209" t="s">
        <v>239</v>
      </c>
      <c r="C44" s="187" t="s">
        <v>240</v>
      </c>
      <c r="D44" s="100" t="s">
        <v>241</v>
      </c>
      <c r="E44" s="210" t="s">
        <v>242</v>
      </c>
      <c r="F44" s="189"/>
      <c r="G44" s="212" t="s">
        <v>243</v>
      </c>
      <c r="H44" s="210" t="s">
        <v>145</v>
      </c>
      <c r="I44" s="333" t="s">
        <v>117</v>
      </c>
      <c r="J44" s="210" t="s">
        <v>136</v>
      </c>
      <c r="K44" s="211">
        <v>0.4375</v>
      </c>
      <c r="L44" s="187" t="s">
        <v>244</v>
      </c>
      <c r="M44" s="209" t="s">
        <v>137</v>
      </c>
      <c r="N44" s="305"/>
      <c r="O44" s="210" t="s">
        <v>245</v>
      </c>
      <c r="P44" s="1" t="s">
        <v>72</v>
      </c>
      <c r="Q44" s="198">
        <v>58.38</v>
      </c>
      <c r="R44" s="198">
        <v>1.62</v>
      </c>
      <c r="S44" s="1" t="s">
        <v>79</v>
      </c>
      <c r="T44" s="21">
        <v>42407</v>
      </c>
      <c r="U44" s="187" t="s">
        <v>548</v>
      </c>
      <c r="V44" s="26" t="s">
        <v>397</v>
      </c>
      <c r="AG44" s="9"/>
      <c r="AH44" s="67"/>
      <c r="AL44" s="9"/>
      <c r="AP44" s="9"/>
      <c r="AT44" s="9"/>
    </row>
    <row r="45" spans="1:47" ht="18" x14ac:dyDescent="0.25">
      <c r="B45" s="180"/>
      <c r="C45" s="1"/>
      <c r="D45" s="1"/>
      <c r="E45" s="180"/>
      <c r="F45" s="180"/>
      <c r="G45" s="212"/>
      <c r="H45" s="180"/>
      <c r="I45" s="280"/>
      <c r="J45" s="180"/>
      <c r="K45" s="180"/>
      <c r="L45" s="1"/>
      <c r="M45" s="55"/>
      <c r="N45" s="298"/>
      <c r="O45" s="298"/>
      <c r="P45" s="1"/>
      <c r="Q45" s="37"/>
      <c r="R45" s="37"/>
      <c r="S45" s="1"/>
      <c r="T45" s="1"/>
      <c r="U45" s="1"/>
      <c r="V45" s="1"/>
      <c r="AG45" s="9"/>
      <c r="AH45" s="67"/>
      <c r="AL45" s="9"/>
      <c r="AP45" s="9"/>
      <c r="AT45" s="9"/>
    </row>
    <row r="46" spans="1:47" ht="18" x14ac:dyDescent="0.2">
      <c r="A46" s="38"/>
      <c r="B46" s="7"/>
      <c r="C46" s="7"/>
      <c r="D46" s="7"/>
      <c r="E46" s="7"/>
      <c r="F46" s="7"/>
      <c r="G46" s="263"/>
      <c r="H46" s="263"/>
      <c r="I46" s="279"/>
      <c r="J46" s="289"/>
      <c r="K46" s="7"/>
      <c r="L46" s="7"/>
      <c r="M46" s="60"/>
      <c r="N46" s="297"/>
      <c r="O46" s="297"/>
      <c r="P46" s="7"/>
      <c r="Q46" s="44"/>
      <c r="R46" s="44"/>
      <c r="S46" s="7"/>
      <c r="T46" s="7"/>
      <c r="U46" s="7"/>
      <c r="V46" s="7"/>
      <c r="AG46" s="9"/>
      <c r="AH46" s="67"/>
      <c r="AL46" s="9"/>
      <c r="AP46" s="9"/>
      <c r="AT46" s="9"/>
    </row>
    <row r="47" spans="1:47" ht="39.75" thickBot="1" x14ac:dyDescent="0.3">
      <c r="A47" s="31">
        <v>15</v>
      </c>
      <c r="B47" s="187" t="s">
        <v>246</v>
      </c>
      <c r="C47" s="187" t="s">
        <v>247</v>
      </c>
      <c r="D47" s="163" t="s">
        <v>248</v>
      </c>
      <c r="E47" s="187" t="s">
        <v>249</v>
      </c>
      <c r="F47" s="187"/>
      <c r="G47" s="212" t="s">
        <v>282</v>
      </c>
      <c r="H47" s="187" t="s">
        <v>250</v>
      </c>
      <c r="I47" s="213" t="s">
        <v>111</v>
      </c>
      <c r="J47" s="187" t="s">
        <v>136</v>
      </c>
      <c r="K47" s="255">
        <v>0.45833333333333331</v>
      </c>
      <c r="L47" s="187" t="s">
        <v>251</v>
      </c>
      <c r="M47" s="209" t="s">
        <v>137</v>
      </c>
      <c r="N47" s="305"/>
      <c r="O47" s="210" t="s">
        <v>252</v>
      </c>
      <c r="P47" s="1" t="s">
        <v>72</v>
      </c>
      <c r="Q47" s="198">
        <v>58.38</v>
      </c>
      <c r="R47" s="198">
        <v>1.62</v>
      </c>
      <c r="S47" s="26" t="s">
        <v>80</v>
      </c>
      <c r="T47" s="21">
        <v>42409</v>
      </c>
      <c r="U47" s="210" t="s">
        <v>555</v>
      </c>
      <c r="V47" t="s">
        <v>373</v>
      </c>
      <c r="AG47" s="9"/>
      <c r="AH47" s="67"/>
      <c r="AL47" s="9"/>
      <c r="AP47" s="9"/>
      <c r="AT47" s="9"/>
    </row>
    <row r="48" spans="1:47" s="9" customFormat="1" ht="18" x14ac:dyDescent="0.25">
      <c r="A48" s="31"/>
      <c r="B48" s="159"/>
      <c r="C48" s="159"/>
      <c r="D48" s="159"/>
      <c r="E48" s="159"/>
      <c r="F48" s="159"/>
      <c r="G48" s="212"/>
      <c r="H48" s="212"/>
      <c r="I48" s="282"/>
      <c r="J48" s="287"/>
      <c r="K48" s="159"/>
      <c r="L48" s="159"/>
      <c r="M48" s="159"/>
      <c r="N48" s="298"/>
      <c r="O48" s="306"/>
      <c r="P48" s="1"/>
      <c r="Q48" s="37"/>
      <c r="R48" s="37"/>
      <c r="S48" s="1"/>
      <c r="T48" s="1"/>
      <c r="U48"/>
      <c r="V48"/>
      <c r="X48" s="135"/>
      <c r="AB48" s="135"/>
      <c r="AC48" s="105"/>
      <c r="AF48" s="135"/>
      <c r="AH48" s="67"/>
      <c r="AK48" s="135"/>
      <c r="AO48" s="135"/>
      <c r="AR48" s="67"/>
      <c r="AS48" s="67"/>
    </row>
    <row r="49" spans="1:47" s="7" customFormat="1" ht="18" x14ac:dyDescent="0.2">
      <c r="A49" s="38"/>
      <c r="G49" s="263"/>
      <c r="H49" s="263"/>
      <c r="I49" s="279"/>
      <c r="J49" s="289"/>
      <c r="M49" s="59"/>
      <c r="N49" s="297"/>
      <c r="O49" s="59"/>
      <c r="Q49" s="44"/>
      <c r="R49" s="44"/>
      <c r="U49" s="59"/>
      <c r="V49" s="59"/>
      <c r="W49" s="9"/>
      <c r="X49" s="135"/>
      <c r="Y49" s="9"/>
      <c r="Z49" s="9"/>
      <c r="AA49" s="9"/>
      <c r="AB49" s="135"/>
      <c r="AC49" s="105"/>
      <c r="AD49" s="9"/>
      <c r="AE49" s="9"/>
      <c r="AF49" s="135"/>
      <c r="AG49" s="9"/>
      <c r="AH49" s="67"/>
      <c r="AI49" s="9"/>
      <c r="AJ49" s="9"/>
      <c r="AK49" s="135"/>
      <c r="AL49" s="9"/>
      <c r="AM49" s="9"/>
      <c r="AN49" s="9"/>
      <c r="AO49" s="135"/>
      <c r="AP49" s="9"/>
      <c r="AQ49" s="9"/>
      <c r="AR49" s="67"/>
      <c r="AS49" s="67"/>
      <c r="AT49" s="9"/>
      <c r="AU49" s="9"/>
    </row>
    <row r="50" spans="1:47" ht="135.75" thickBot="1" x14ac:dyDescent="0.3">
      <c r="A50" s="31">
        <v>16</v>
      </c>
      <c r="B50" s="209" t="s">
        <v>253</v>
      </c>
      <c r="C50" s="187" t="s">
        <v>254</v>
      </c>
      <c r="D50" s="100" t="s">
        <v>255</v>
      </c>
      <c r="E50" s="187" t="s">
        <v>256</v>
      </c>
      <c r="F50" s="187"/>
      <c r="G50" s="313" t="s">
        <v>257</v>
      </c>
      <c r="H50" s="187" t="s">
        <v>258</v>
      </c>
      <c r="I50" s="213" t="s">
        <v>135</v>
      </c>
      <c r="J50" s="187" t="s">
        <v>259</v>
      </c>
      <c r="K50" s="255">
        <v>0.625</v>
      </c>
      <c r="L50" s="187" t="s">
        <v>260</v>
      </c>
      <c r="M50" s="209" t="s">
        <v>137</v>
      </c>
      <c r="N50" s="213" t="s">
        <v>445</v>
      </c>
      <c r="O50" s="187" t="s">
        <v>261</v>
      </c>
      <c r="P50" s="1" t="s">
        <v>72</v>
      </c>
      <c r="Q50" s="198">
        <v>58.38</v>
      </c>
      <c r="R50" s="198">
        <v>1.62</v>
      </c>
      <c r="S50" s="26" t="s">
        <v>83</v>
      </c>
      <c r="T50" s="21">
        <v>42409</v>
      </c>
      <c r="U50" s="162" t="s">
        <v>262</v>
      </c>
      <c r="V50" t="s">
        <v>373</v>
      </c>
      <c r="W50" s="9"/>
      <c r="X50" s="135"/>
      <c r="Y50" s="9"/>
      <c r="Z50" s="9"/>
      <c r="AA50" s="9"/>
      <c r="AB50" s="135"/>
      <c r="AC50" s="105"/>
      <c r="AD50" s="9"/>
      <c r="AE50" s="9"/>
      <c r="AF50" s="135"/>
      <c r="AG50" s="9"/>
      <c r="AH50" s="67"/>
      <c r="AI50" s="9"/>
      <c r="AJ50" s="9"/>
      <c r="AK50" s="135"/>
      <c r="AL50" s="9"/>
      <c r="AM50" s="9"/>
      <c r="AN50" s="9"/>
      <c r="AO50" s="135"/>
      <c r="AP50" s="9"/>
      <c r="AQ50" s="9"/>
      <c r="AR50" s="67"/>
      <c r="AS50" s="67"/>
      <c r="AT50" s="9"/>
      <c r="AU50" s="9"/>
    </row>
    <row r="51" spans="1:47" ht="18" x14ac:dyDescent="0.2">
      <c r="B51" s="159"/>
      <c r="C51" s="1"/>
      <c r="D51" s="1"/>
      <c r="E51" s="159"/>
      <c r="F51" s="159"/>
      <c r="G51" s="187"/>
      <c r="H51" s="212"/>
      <c r="I51" s="282"/>
      <c r="J51" s="287"/>
      <c r="K51" s="159"/>
      <c r="L51" s="159"/>
      <c r="M51" s="159"/>
      <c r="N51" s="291"/>
      <c r="O51" s="287"/>
      <c r="P51" s="1"/>
      <c r="Q51" s="37"/>
      <c r="R51" s="37"/>
      <c r="S51" s="1"/>
      <c r="T51" s="1"/>
    </row>
    <row r="52" spans="1:47" ht="18" x14ac:dyDescent="0.25">
      <c r="B52" s="1"/>
      <c r="C52" s="1"/>
      <c r="D52" s="1"/>
      <c r="E52" s="1"/>
      <c r="F52" s="1"/>
      <c r="G52" s="256"/>
      <c r="H52" s="256"/>
      <c r="I52" s="280"/>
      <c r="J52" s="290"/>
      <c r="K52" s="1"/>
      <c r="L52" s="1"/>
      <c r="M52" s="56"/>
      <c r="N52" s="298"/>
      <c r="O52" s="298"/>
      <c r="P52" s="1"/>
      <c r="Q52" s="48"/>
      <c r="R52" s="48"/>
      <c r="S52" s="5"/>
      <c r="T52" s="5"/>
    </row>
    <row r="53" spans="1:47" ht="18" x14ac:dyDescent="0.25">
      <c r="A53" s="32"/>
      <c r="B53" s="7"/>
      <c r="C53" s="7"/>
      <c r="D53" s="7"/>
      <c r="E53" s="7"/>
      <c r="F53" s="7"/>
      <c r="G53" s="263"/>
      <c r="H53" s="263"/>
      <c r="I53" s="279"/>
      <c r="J53" s="289"/>
      <c r="K53" s="7"/>
      <c r="L53" s="7"/>
      <c r="M53" s="59"/>
      <c r="N53" s="296"/>
      <c r="O53" s="296"/>
      <c r="P53" s="7"/>
      <c r="Q53" s="44"/>
      <c r="R53" s="44"/>
      <c r="S53" s="7"/>
      <c r="T53" s="7"/>
      <c r="U53" s="7"/>
      <c r="V53" s="7"/>
    </row>
    <row r="54" spans="1:47" ht="45.75" thickBot="1" x14ac:dyDescent="0.3">
      <c r="A54" s="31">
        <v>17</v>
      </c>
      <c r="B54" s="187" t="s">
        <v>263</v>
      </c>
      <c r="C54" s="187" t="s">
        <v>264</v>
      </c>
      <c r="D54" s="100" t="s">
        <v>265</v>
      </c>
      <c r="E54" s="187" t="s">
        <v>266</v>
      </c>
      <c r="F54" s="187"/>
      <c r="G54" s="212" t="s">
        <v>267</v>
      </c>
      <c r="H54" s="187" t="s">
        <v>268</v>
      </c>
      <c r="I54" s="213" t="s">
        <v>111</v>
      </c>
      <c r="J54" s="210" t="s">
        <v>160</v>
      </c>
      <c r="K54" s="255">
        <v>0.5</v>
      </c>
      <c r="L54" s="210" t="s">
        <v>269</v>
      </c>
      <c r="M54" s="209" t="s">
        <v>137</v>
      </c>
      <c r="N54" s="291"/>
      <c r="O54" s="291" t="s">
        <v>270</v>
      </c>
      <c r="P54" s="1" t="s">
        <v>68</v>
      </c>
      <c r="Q54" s="198">
        <v>58.38</v>
      </c>
      <c r="R54" s="198">
        <v>1.62</v>
      </c>
      <c r="S54" s="160" t="s">
        <v>85</v>
      </c>
      <c r="T54" s="21"/>
      <c r="U54" s="1" t="s">
        <v>77</v>
      </c>
      <c r="V54" s="1" t="s">
        <v>373</v>
      </c>
    </row>
    <row r="55" spans="1:47" ht="18" x14ac:dyDescent="0.25">
      <c r="B55" s="159"/>
      <c r="C55" s="1"/>
      <c r="D55" s="1"/>
      <c r="E55" s="159"/>
      <c r="F55" s="159"/>
      <c r="G55" s="212"/>
      <c r="H55" s="212"/>
      <c r="I55" s="282"/>
      <c r="J55" s="287"/>
      <c r="K55" s="159"/>
      <c r="L55" s="159"/>
      <c r="M55" s="159"/>
      <c r="N55" s="291"/>
      <c r="O55" s="298"/>
      <c r="P55" s="1"/>
      <c r="Q55" s="37"/>
      <c r="R55" s="37"/>
      <c r="S55" s="1"/>
      <c r="T55" s="1"/>
      <c r="U55" s="10"/>
      <c r="V55" s="10"/>
    </row>
    <row r="56" spans="1:47" ht="18" x14ac:dyDescent="0.25">
      <c r="B56" s="1"/>
      <c r="C56" s="1"/>
      <c r="D56" s="1"/>
      <c r="E56" s="1"/>
      <c r="F56" s="1"/>
      <c r="G56" s="256"/>
      <c r="H56" s="256"/>
      <c r="I56" s="280"/>
      <c r="J56" s="290"/>
      <c r="K56" s="1"/>
      <c r="L56" s="1"/>
      <c r="M56" s="56"/>
      <c r="N56" s="298" t="s">
        <v>444</v>
      </c>
      <c r="O56" s="298"/>
      <c r="P56" s="1"/>
      <c r="Q56" s="37"/>
      <c r="R56" s="37"/>
      <c r="S56" s="1"/>
      <c r="T56" s="1"/>
      <c r="U56" s="10"/>
      <c r="V56" s="10"/>
    </row>
    <row r="57" spans="1:47" s="7" customFormat="1" ht="18" x14ac:dyDescent="0.25">
      <c r="A57" s="38"/>
      <c r="B57" s="6"/>
      <c r="C57" s="6"/>
      <c r="D57" s="6"/>
      <c r="E57" s="6"/>
      <c r="F57" s="6"/>
      <c r="G57" s="260"/>
      <c r="H57" s="260"/>
      <c r="I57" s="278"/>
      <c r="J57" s="288"/>
      <c r="K57" s="6"/>
      <c r="L57" s="6"/>
      <c r="M57" s="61"/>
      <c r="N57" s="296"/>
      <c r="O57" s="296"/>
      <c r="P57" s="6"/>
      <c r="Q57" s="42"/>
      <c r="R57" s="42"/>
      <c r="S57" s="6"/>
      <c r="T57" s="6"/>
      <c r="W57" s="9"/>
      <c r="X57" s="135"/>
      <c r="Y57" s="9"/>
      <c r="Z57" s="9"/>
      <c r="AA57" s="9"/>
      <c r="AB57" s="135"/>
      <c r="AC57" s="105"/>
      <c r="AD57" s="9"/>
      <c r="AE57" s="9"/>
      <c r="AF57" s="135"/>
      <c r="AG57" s="9"/>
      <c r="AH57" s="70"/>
      <c r="AI57" s="9"/>
      <c r="AJ57" s="9"/>
      <c r="AK57" s="135"/>
      <c r="AN57" s="9"/>
      <c r="AO57" s="135"/>
      <c r="AR57" s="67"/>
      <c r="AS57" s="67"/>
    </row>
    <row r="58" spans="1:47" s="9" customFormat="1" ht="23.25" thickBot="1" x14ac:dyDescent="0.3">
      <c r="A58" s="31">
        <v>18</v>
      </c>
      <c r="B58" s="187" t="s">
        <v>271</v>
      </c>
      <c r="C58" s="187" t="s">
        <v>272</v>
      </c>
      <c r="D58" s="100" t="s">
        <v>273</v>
      </c>
      <c r="E58" s="187" t="s">
        <v>274</v>
      </c>
      <c r="F58" s="187"/>
      <c r="G58" s="212" t="s">
        <v>275</v>
      </c>
      <c r="H58" s="187" t="s">
        <v>276</v>
      </c>
      <c r="I58" s="213" t="s">
        <v>111</v>
      </c>
      <c r="J58" s="187" t="s">
        <v>259</v>
      </c>
      <c r="K58" s="211">
        <v>0.625</v>
      </c>
      <c r="L58" s="187" t="s">
        <v>277</v>
      </c>
      <c r="M58" s="210" t="s">
        <v>137</v>
      </c>
      <c r="N58" s="307"/>
      <c r="O58" s="210" t="s">
        <v>278</v>
      </c>
      <c r="P58" s="1" t="s">
        <v>68</v>
      </c>
      <c r="Q58" s="198">
        <v>58.38</v>
      </c>
      <c r="R58" s="198">
        <v>1.62</v>
      </c>
      <c r="S58" s="1"/>
      <c r="T58" s="21"/>
      <c r="U58" s="187" t="s">
        <v>279</v>
      </c>
      <c r="V58" t="s">
        <v>373</v>
      </c>
      <c r="X58" s="135"/>
      <c r="AB58" s="135"/>
      <c r="AC58" s="105"/>
      <c r="AF58" s="135"/>
      <c r="AH58" s="67"/>
      <c r="AK58" s="135"/>
      <c r="AO58" s="135"/>
      <c r="AR58" s="67"/>
      <c r="AS58" s="67"/>
    </row>
    <row r="59" spans="1:47" s="1" customFormat="1" ht="18.75" thickBot="1" x14ac:dyDescent="0.3">
      <c r="A59" s="31"/>
      <c r="B59" s="160"/>
      <c r="E59" s="159"/>
      <c r="F59" s="159"/>
      <c r="G59" s="212"/>
      <c r="H59" s="212"/>
      <c r="I59" s="280"/>
      <c r="J59" s="290"/>
      <c r="M59" s="55"/>
      <c r="N59" s="302"/>
      <c r="O59" s="298"/>
      <c r="Q59" s="37"/>
      <c r="R59" s="37"/>
      <c r="U59"/>
      <c r="V59"/>
      <c r="W59" s="8"/>
      <c r="X59" s="134"/>
      <c r="Y59" s="8"/>
      <c r="Z59" s="8"/>
      <c r="AB59" s="138"/>
      <c r="AC59" s="108"/>
      <c r="AF59" s="138"/>
      <c r="AG59" s="8"/>
      <c r="AH59" s="66"/>
      <c r="AK59" s="138"/>
      <c r="AL59" s="8"/>
      <c r="AM59" s="8"/>
      <c r="AO59" s="138"/>
      <c r="AP59" s="8"/>
      <c r="AQ59" s="8"/>
      <c r="AR59" s="71"/>
      <c r="AS59" s="71"/>
      <c r="AT59" s="8"/>
      <c r="AU59" s="8"/>
    </row>
    <row r="60" spans="1:47" s="1" customFormat="1" ht="18" x14ac:dyDescent="0.25">
      <c r="A60" s="31"/>
      <c r="B60" s="159"/>
      <c r="G60" s="256"/>
      <c r="H60" s="256"/>
      <c r="I60" s="280"/>
      <c r="J60" s="290"/>
      <c r="M60" s="55"/>
      <c r="N60" s="302"/>
      <c r="O60" s="37"/>
      <c r="Q60" s="37"/>
      <c r="R60" s="37"/>
      <c r="U60"/>
      <c r="V60"/>
      <c r="W60" s="8"/>
      <c r="X60" s="134"/>
      <c r="Y60" s="8"/>
      <c r="Z60" s="8"/>
      <c r="AB60" s="138"/>
      <c r="AC60" s="108"/>
      <c r="AF60" s="138"/>
      <c r="AG60" s="8"/>
      <c r="AH60" s="66"/>
      <c r="AK60" s="138"/>
      <c r="AL60" s="8"/>
      <c r="AM60" s="8"/>
      <c r="AO60" s="138"/>
      <c r="AP60" s="8"/>
      <c r="AQ60" s="8"/>
      <c r="AR60" s="71"/>
      <c r="AS60" s="71"/>
      <c r="AT60" s="8"/>
      <c r="AU60" s="8"/>
    </row>
    <row r="61" spans="1:47" s="1" customFormat="1" ht="18" x14ac:dyDescent="0.2">
      <c r="A61" s="32"/>
      <c r="B61" s="7"/>
      <c r="C61" s="7"/>
      <c r="D61" s="7"/>
      <c r="E61" s="7"/>
      <c r="F61" s="7"/>
      <c r="G61" s="263"/>
      <c r="H61" s="263"/>
      <c r="I61" s="279"/>
      <c r="J61" s="289"/>
      <c r="K61" s="7"/>
      <c r="L61" s="7"/>
      <c r="M61" s="59"/>
      <c r="N61" s="59"/>
      <c r="O61" s="42"/>
      <c r="P61" s="7"/>
      <c r="Q61" s="44"/>
      <c r="R61" s="44"/>
      <c r="S61" s="7"/>
      <c r="T61" s="7"/>
      <c r="U61" s="7"/>
      <c r="V61" s="7"/>
      <c r="W61" s="8"/>
      <c r="X61" s="134"/>
      <c r="Y61" s="8"/>
      <c r="Z61" s="8"/>
      <c r="AB61" s="138"/>
      <c r="AC61" s="108"/>
      <c r="AF61" s="138"/>
      <c r="AG61" s="8"/>
      <c r="AH61" s="66"/>
      <c r="AK61" s="138"/>
      <c r="AL61" s="8"/>
      <c r="AM61" s="8"/>
      <c r="AO61" s="138"/>
      <c r="AP61" s="8"/>
      <c r="AQ61" s="8"/>
      <c r="AR61" s="71"/>
      <c r="AS61" s="71"/>
      <c r="AT61" s="8"/>
      <c r="AU61" s="8"/>
    </row>
    <row r="62" spans="1:47" s="1" customFormat="1" ht="34.5" thickBot="1" x14ac:dyDescent="0.3">
      <c r="A62" s="31">
        <v>19</v>
      </c>
      <c r="B62" s="209" t="s">
        <v>284</v>
      </c>
      <c r="C62" s="210" t="s">
        <v>285</v>
      </c>
      <c r="D62" s="100" t="s">
        <v>286</v>
      </c>
      <c r="E62" s="210" t="s">
        <v>287</v>
      </c>
      <c r="F62" s="189"/>
      <c r="G62" s="266" t="s">
        <v>288</v>
      </c>
      <c r="H62" s="210" t="s">
        <v>289</v>
      </c>
      <c r="I62" s="334" t="s">
        <v>111</v>
      </c>
      <c r="J62" s="210" t="s">
        <v>125</v>
      </c>
      <c r="K62" s="211">
        <v>0.5625</v>
      </c>
      <c r="L62" s="187" t="s">
        <v>290</v>
      </c>
      <c r="M62" s="210" t="s">
        <v>137</v>
      </c>
      <c r="N62" s="187" t="s">
        <v>291</v>
      </c>
      <c r="O62" s="160" t="s">
        <v>292</v>
      </c>
      <c r="P62" s="113" t="s">
        <v>544</v>
      </c>
      <c r="Q62" s="198">
        <v>58.38</v>
      </c>
      <c r="R62" s="198">
        <v>1.62</v>
      </c>
      <c r="S62"/>
      <c r="T62" s="40">
        <v>42409</v>
      </c>
      <c r="U62" s="209" t="s">
        <v>536</v>
      </c>
      <c r="V62" s="1" t="s">
        <v>429</v>
      </c>
      <c r="W62" s="8"/>
      <c r="X62" s="134"/>
      <c r="Y62" s="8"/>
      <c r="Z62" s="8"/>
      <c r="AB62" s="138"/>
      <c r="AC62" s="108"/>
      <c r="AF62" s="138"/>
      <c r="AG62" s="8"/>
      <c r="AH62" s="66"/>
      <c r="AK62" s="138"/>
      <c r="AL62" s="8"/>
      <c r="AM62" s="8"/>
      <c r="AO62" s="138"/>
      <c r="AP62" s="8"/>
      <c r="AQ62" s="8"/>
      <c r="AR62" s="71"/>
      <c r="AS62" s="71"/>
      <c r="AT62" s="8"/>
      <c r="AU62" s="8"/>
    </row>
    <row r="63" spans="1:47" s="1" customFormat="1" x14ac:dyDescent="0.2">
      <c r="A63" s="31"/>
      <c r="B63" s="180"/>
      <c r="C63" s="180"/>
      <c r="D63" s="159"/>
      <c r="E63" s="180"/>
      <c r="F63" s="180"/>
      <c r="G63" s="266"/>
      <c r="H63" s="180"/>
      <c r="I63" s="257"/>
      <c r="J63" s="180"/>
      <c r="K63" s="180"/>
      <c r="L63" s="159"/>
      <c r="M63" s="180"/>
      <c r="N63" s="287"/>
      <c r="O63" s="159"/>
      <c r="P63"/>
      <c r="Q63" s="46"/>
      <c r="R63" s="46"/>
      <c r="S63"/>
      <c r="T63"/>
      <c r="W63" s="8"/>
      <c r="X63" s="134"/>
      <c r="Y63" s="8"/>
      <c r="Z63" s="8"/>
      <c r="AB63" s="138"/>
      <c r="AC63" s="108"/>
      <c r="AF63" s="138"/>
      <c r="AG63" s="8"/>
      <c r="AH63" s="66"/>
      <c r="AK63" s="138"/>
      <c r="AL63" s="8"/>
      <c r="AM63" s="8"/>
      <c r="AO63" s="138"/>
      <c r="AP63" s="8"/>
      <c r="AQ63" s="8"/>
      <c r="AR63" s="71"/>
      <c r="AS63" s="71"/>
      <c r="AT63" s="8"/>
      <c r="AU63" s="8"/>
    </row>
    <row r="64" spans="1:47" ht="18" x14ac:dyDescent="0.2">
      <c r="A64" s="32"/>
      <c r="B64" s="7"/>
      <c r="C64" s="7"/>
      <c r="D64" s="7"/>
      <c r="E64" s="7"/>
      <c r="F64" s="7"/>
      <c r="G64" s="93"/>
      <c r="H64" s="93"/>
      <c r="I64" s="279"/>
      <c r="J64" s="289"/>
      <c r="K64" s="7"/>
      <c r="L64" s="7"/>
      <c r="M64" s="59"/>
      <c r="N64" s="59"/>
      <c r="O64" s="42"/>
      <c r="P64" s="7"/>
      <c r="Q64" s="44"/>
      <c r="R64" s="44"/>
      <c r="S64" s="7"/>
      <c r="T64" s="7"/>
      <c r="U64" s="7"/>
      <c r="V64" s="7"/>
      <c r="W64" s="9"/>
      <c r="X64" s="135"/>
      <c r="Y64" s="9"/>
      <c r="Z64" s="9"/>
      <c r="AG64" s="9"/>
      <c r="AH64" s="67"/>
      <c r="AL64" s="9"/>
      <c r="AM64" s="9"/>
      <c r="AP64" s="9"/>
      <c r="AQ64" s="9"/>
      <c r="AT64" s="9"/>
      <c r="AU64" s="9"/>
    </row>
    <row r="65" spans="1:47" ht="45.75" thickBot="1" x14ac:dyDescent="0.25">
      <c r="A65" s="30">
        <v>20</v>
      </c>
      <c r="B65" s="209" t="s">
        <v>293</v>
      </c>
      <c r="C65" s="210" t="s">
        <v>294</v>
      </c>
      <c r="D65" s="163" t="s">
        <v>295</v>
      </c>
      <c r="E65" s="210" t="s">
        <v>296</v>
      </c>
      <c r="F65" s="189"/>
      <c r="G65" s="212" t="s">
        <v>297</v>
      </c>
      <c r="H65" s="210" t="s">
        <v>298</v>
      </c>
      <c r="I65" s="334" t="s">
        <v>111</v>
      </c>
      <c r="J65" s="210" t="s">
        <v>202</v>
      </c>
      <c r="K65" s="211">
        <v>0.41666666666666669</v>
      </c>
      <c r="L65" s="187" t="s">
        <v>299</v>
      </c>
      <c r="M65" s="210" t="s">
        <v>181</v>
      </c>
      <c r="N65" s="160" t="s">
        <v>300</v>
      </c>
      <c r="O65" s="210" t="s">
        <v>301</v>
      </c>
      <c r="P65" s="4" t="s">
        <v>374</v>
      </c>
      <c r="Q65" s="132">
        <v>60</v>
      </c>
      <c r="R65" s="52"/>
      <c r="S65" s="22"/>
      <c r="T65" s="22"/>
      <c r="U65" s="209" t="s">
        <v>302</v>
      </c>
      <c r="V65" s="22"/>
      <c r="W65" s="9"/>
      <c r="X65" s="135"/>
      <c r="Y65" s="9"/>
      <c r="Z65" s="9"/>
      <c r="AG65" s="9"/>
      <c r="AH65" s="67"/>
      <c r="AL65" s="9"/>
      <c r="AM65" s="9"/>
      <c r="AP65" s="9"/>
      <c r="AQ65" s="9"/>
      <c r="AT65" s="9"/>
      <c r="AU65" s="9"/>
    </row>
    <row r="66" spans="1:47" s="7" customFormat="1" x14ac:dyDescent="0.2">
      <c r="A66" s="31"/>
      <c r="B66" s="180"/>
      <c r="C66" s="180"/>
      <c r="D66" s="1"/>
      <c r="E66" s="180"/>
      <c r="F66" s="180"/>
      <c r="G66" s="212"/>
      <c r="H66" s="180"/>
      <c r="I66" s="257"/>
      <c r="J66" s="180"/>
      <c r="K66" s="180"/>
      <c r="L66" s="159"/>
      <c r="M66" s="180"/>
      <c r="N66" s="159"/>
      <c r="O66" s="159"/>
      <c r="P66" s="1"/>
      <c r="Q66" s="37"/>
      <c r="R66" s="37"/>
      <c r="S66" s="1"/>
      <c r="T66" s="1"/>
      <c r="U66"/>
      <c r="V66"/>
      <c r="W66" s="9"/>
      <c r="X66" s="135"/>
      <c r="Y66" s="9"/>
      <c r="Z66" s="9"/>
      <c r="AA66" s="9"/>
      <c r="AB66" s="135"/>
      <c r="AC66" s="105"/>
      <c r="AD66" s="9"/>
      <c r="AE66" s="9"/>
      <c r="AF66" s="135"/>
      <c r="AG66" s="9"/>
      <c r="AH66" s="67"/>
      <c r="AI66" s="9"/>
      <c r="AJ66" s="9"/>
      <c r="AK66" s="135"/>
      <c r="AN66" s="9"/>
      <c r="AO66" s="135"/>
      <c r="AR66" s="67"/>
      <c r="AS66" s="67"/>
    </row>
    <row r="67" spans="1:47" s="9" customFormat="1" x14ac:dyDescent="0.2">
      <c r="A67" s="31"/>
      <c r="B67" s="1"/>
      <c r="C67" s="1"/>
      <c r="D67" s="1"/>
      <c r="E67" s="1"/>
      <c r="F67" s="1"/>
      <c r="G67" s="256"/>
      <c r="H67" s="256"/>
      <c r="I67" s="256"/>
      <c r="J67" s="1"/>
      <c r="K67" s="1"/>
      <c r="L67" s="1"/>
      <c r="M67" s="56"/>
      <c r="N67" s="46"/>
      <c r="O67" s="37"/>
      <c r="P67" s="1"/>
      <c r="Q67" s="48"/>
      <c r="R67" s="48"/>
      <c r="S67" s="5"/>
      <c r="T67" s="5"/>
      <c r="U67"/>
      <c r="V67"/>
      <c r="X67" s="135"/>
      <c r="AB67" s="135"/>
      <c r="AC67" s="105"/>
      <c r="AF67" s="135"/>
      <c r="AH67" s="67"/>
      <c r="AK67" s="135"/>
      <c r="AO67" s="135"/>
      <c r="AR67" s="67"/>
      <c r="AS67" s="67"/>
    </row>
    <row r="68" spans="1:47" s="1" customFormat="1" ht="11.25" customHeight="1" x14ac:dyDescent="0.2">
      <c r="A68" s="32"/>
      <c r="B68" s="7"/>
      <c r="C68" s="7"/>
      <c r="D68" s="7"/>
      <c r="E68" s="7"/>
      <c r="F68" s="7"/>
      <c r="G68" s="263"/>
      <c r="H68" s="263"/>
      <c r="I68" s="263"/>
      <c r="J68" s="7"/>
      <c r="K68" s="7"/>
      <c r="L68" s="7"/>
      <c r="M68" s="59"/>
      <c r="N68" s="59"/>
      <c r="O68" s="44"/>
      <c r="P68" s="7"/>
      <c r="Q68" s="44"/>
      <c r="R68" s="44"/>
      <c r="S68" s="7"/>
      <c r="T68" s="7"/>
      <c r="U68" s="7"/>
      <c r="V68" s="7"/>
      <c r="W68" s="8"/>
      <c r="X68" s="134"/>
      <c r="Y68" s="8"/>
      <c r="Z68" s="8"/>
      <c r="AA68" s="8"/>
      <c r="AB68" s="134"/>
      <c r="AC68" s="106"/>
      <c r="AD68" s="8"/>
      <c r="AE68" s="8"/>
      <c r="AF68" s="134"/>
      <c r="AG68" s="8"/>
      <c r="AH68" s="66"/>
      <c r="AI68" s="8"/>
      <c r="AJ68" s="8"/>
      <c r="AK68" s="134"/>
      <c r="AL68" s="8"/>
      <c r="AM68" s="8"/>
      <c r="AN68" s="8"/>
      <c r="AO68" s="134"/>
      <c r="AP68" s="8"/>
      <c r="AQ68" s="8"/>
      <c r="AR68" s="66"/>
      <c r="AS68" s="66"/>
      <c r="AT68" s="8"/>
      <c r="AU68" s="8"/>
    </row>
    <row r="69" spans="1:47" s="1" customFormat="1" ht="34.5" thickBot="1" x14ac:dyDescent="0.25">
      <c r="A69" s="31">
        <v>21</v>
      </c>
      <c r="B69" s="209" t="s">
        <v>303</v>
      </c>
      <c r="C69" s="210" t="s">
        <v>304</v>
      </c>
      <c r="D69" s="100" t="s">
        <v>305</v>
      </c>
      <c r="E69" s="210" t="s">
        <v>306</v>
      </c>
      <c r="F69" s="189"/>
      <c r="G69" s="212" t="s">
        <v>307</v>
      </c>
      <c r="H69" s="212" t="s">
        <v>308</v>
      </c>
      <c r="I69" s="334" t="s">
        <v>135</v>
      </c>
      <c r="J69" s="210" t="s">
        <v>160</v>
      </c>
      <c r="K69" s="211">
        <v>0.54166666666666663</v>
      </c>
      <c r="L69" s="210" t="s">
        <v>309</v>
      </c>
      <c r="M69" s="210" t="s">
        <v>181</v>
      </c>
      <c r="N69" s="187" t="s">
        <v>310</v>
      </c>
      <c r="O69" s="210" t="s">
        <v>312</v>
      </c>
      <c r="P69" s="1" t="s">
        <v>72</v>
      </c>
      <c r="Q69" s="132">
        <v>60</v>
      </c>
      <c r="R69" s="37"/>
      <c r="S69" s="160" t="s">
        <v>86</v>
      </c>
      <c r="T69" s="21">
        <v>42409</v>
      </c>
      <c r="U69" s="209" t="s">
        <v>533</v>
      </c>
      <c r="V69" s="181" t="s">
        <v>397</v>
      </c>
      <c r="W69" s="8"/>
      <c r="X69" s="134"/>
      <c r="Y69" s="8"/>
      <c r="Z69" s="8"/>
      <c r="AB69" s="138"/>
      <c r="AC69" s="108"/>
      <c r="AF69" s="138"/>
      <c r="AG69" s="8"/>
      <c r="AH69" s="66"/>
      <c r="AK69" s="138"/>
      <c r="AL69" s="8"/>
      <c r="AM69" s="8"/>
      <c r="AO69" s="138"/>
      <c r="AP69" s="8"/>
      <c r="AQ69" s="8"/>
      <c r="AR69" s="71"/>
      <c r="AS69" s="71"/>
      <c r="AT69" s="8"/>
      <c r="AU69" s="8"/>
    </row>
    <row r="70" spans="1:47" s="1" customFormat="1" x14ac:dyDescent="0.2">
      <c r="A70" s="31"/>
      <c r="B70" s="180"/>
      <c r="C70" s="180"/>
      <c r="D70" s="159"/>
      <c r="E70" s="180"/>
      <c r="F70" s="180"/>
      <c r="G70" s="212"/>
      <c r="H70" s="212"/>
      <c r="I70" s="257"/>
      <c r="J70" s="180"/>
      <c r="K70" s="180"/>
      <c r="L70" s="159"/>
      <c r="M70" s="180"/>
      <c r="N70" s="187" t="s">
        <v>311</v>
      </c>
      <c r="O70" s="159"/>
      <c r="Q70" s="48"/>
      <c r="R70" s="48"/>
      <c r="S70" s="5"/>
      <c r="T70" s="5"/>
      <c r="U70"/>
      <c r="V70"/>
      <c r="W70" s="8"/>
      <c r="X70" s="134"/>
      <c r="Y70" s="8"/>
      <c r="Z70" s="8"/>
      <c r="AB70" s="138"/>
      <c r="AC70" s="108"/>
      <c r="AF70" s="138"/>
      <c r="AG70" s="8"/>
      <c r="AH70" s="66"/>
      <c r="AK70" s="138"/>
      <c r="AL70" s="8"/>
      <c r="AM70" s="8"/>
      <c r="AO70" s="138"/>
      <c r="AP70" s="8"/>
      <c r="AQ70" s="8"/>
      <c r="AR70" s="71"/>
      <c r="AS70" s="71"/>
      <c r="AT70" s="8"/>
      <c r="AU70" s="8"/>
    </row>
    <row r="71" spans="1:47" s="8" customFormat="1" x14ac:dyDescent="0.2">
      <c r="A71" s="38"/>
      <c r="B71" s="6"/>
      <c r="C71" s="6"/>
      <c r="D71" s="6"/>
      <c r="E71" s="6"/>
      <c r="F71" s="6"/>
      <c r="G71" s="260"/>
      <c r="H71" s="260"/>
      <c r="I71" s="260"/>
      <c r="J71" s="6"/>
      <c r="K71" s="6"/>
      <c r="L71" s="6"/>
      <c r="M71" s="57"/>
      <c r="N71" s="59"/>
      <c r="O71" s="42"/>
      <c r="P71" s="7"/>
      <c r="Q71" s="44"/>
      <c r="R71" s="44"/>
      <c r="S71" s="7"/>
      <c r="T71" s="7"/>
      <c r="U71" s="7"/>
      <c r="V71" s="7"/>
      <c r="X71" s="134"/>
      <c r="AB71" s="134"/>
      <c r="AC71" s="106"/>
      <c r="AF71" s="134"/>
      <c r="AH71" s="66"/>
      <c r="AK71" s="134"/>
      <c r="AO71" s="134"/>
      <c r="AR71" s="66"/>
      <c r="AS71" s="66"/>
    </row>
    <row r="72" spans="1:47" s="1" customFormat="1" ht="57.75" thickBot="1" x14ac:dyDescent="0.25">
      <c r="A72" s="33">
        <v>22</v>
      </c>
      <c r="B72" s="209" t="s">
        <v>314</v>
      </c>
      <c r="C72" s="187" t="s">
        <v>304</v>
      </c>
      <c r="D72" s="100" t="s">
        <v>315</v>
      </c>
      <c r="E72" s="210" t="s">
        <v>316</v>
      </c>
      <c r="F72" s="189"/>
      <c r="G72" s="212" t="s">
        <v>317</v>
      </c>
      <c r="H72" s="212" t="s">
        <v>318</v>
      </c>
      <c r="I72" s="334" t="s">
        <v>111</v>
      </c>
      <c r="J72" s="210" t="s">
        <v>151</v>
      </c>
      <c r="K72" s="211">
        <v>0.47916666666666669</v>
      </c>
      <c r="L72" s="187" t="s">
        <v>319</v>
      </c>
      <c r="M72" s="210" t="s">
        <v>320</v>
      </c>
      <c r="N72" s="99" t="s">
        <v>321</v>
      </c>
      <c r="O72" s="210" t="s">
        <v>322</v>
      </c>
      <c r="P72" s="1" t="s">
        <v>72</v>
      </c>
      <c r="Q72" s="127">
        <v>60</v>
      </c>
      <c r="R72" s="37"/>
      <c r="S72" s="1" t="s">
        <v>87</v>
      </c>
      <c r="T72" s="21">
        <v>42410</v>
      </c>
      <c r="U72" s="209" t="s">
        <v>323</v>
      </c>
      <c r="V72" t="s">
        <v>373</v>
      </c>
      <c r="W72" s="8"/>
      <c r="X72" s="134"/>
      <c r="Y72" s="8"/>
      <c r="Z72" s="8"/>
      <c r="AB72" s="138"/>
      <c r="AC72" s="108"/>
      <c r="AF72" s="138"/>
      <c r="AG72" s="8"/>
      <c r="AH72" s="66"/>
      <c r="AK72" s="138"/>
      <c r="AL72" s="8"/>
      <c r="AM72" s="8"/>
      <c r="AO72" s="138"/>
      <c r="AP72" s="8"/>
      <c r="AQ72" s="8"/>
      <c r="AR72" s="71"/>
      <c r="AS72" s="71"/>
      <c r="AT72" s="8"/>
      <c r="AU72" s="8"/>
    </row>
    <row r="73" spans="1:47" s="1" customFormat="1" x14ac:dyDescent="0.2">
      <c r="A73" s="31"/>
      <c r="B73" s="180"/>
      <c r="C73" s="159"/>
      <c r="D73" s="159"/>
      <c r="E73" s="180"/>
      <c r="F73" s="180"/>
      <c r="G73" s="212"/>
      <c r="H73" s="212"/>
      <c r="I73" s="257"/>
      <c r="J73" s="180"/>
      <c r="K73" s="180"/>
      <c r="L73" s="159"/>
      <c r="M73" s="180"/>
      <c r="N73" s="46"/>
      <c r="O73" s="159"/>
      <c r="Q73" s="48"/>
      <c r="R73" s="48"/>
      <c r="S73" s="5"/>
      <c r="T73" s="5"/>
      <c r="U73"/>
      <c r="V73"/>
      <c r="W73" s="8"/>
      <c r="X73" s="134"/>
      <c r="Y73" s="8"/>
      <c r="Z73" s="8"/>
      <c r="AB73" s="138"/>
      <c r="AC73" s="108"/>
      <c r="AF73" s="138"/>
      <c r="AG73" s="8"/>
      <c r="AH73" s="66"/>
      <c r="AK73" s="138"/>
      <c r="AL73" s="8"/>
      <c r="AM73" s="8"/>
      <c r="AO73" s="138"/>
      <c r="AP73" s="8"/>
      <c r="AQ73" s="8"/>
      <c r="AR73" s="71"/>
      <c r="AS73" s="71"/>
      <c r="AT73" s="8"/>
      <c r="AU73" s="8"/>
    </row>
    <row r="74" spans="1:47" s="1" customFormat="1" x14ac:dyDescent="0.2">
      <c r="A74" s="31"/>
      <c r="G74" s="256"/>
      <c r="H74" s="256"/>
      <c r="I74" s="256"/>
      <c r="M74" s="56"/>
      <c r="N74" s="46"/>
      <c r="O74" s="37"/>
      <c r="Q74" s="37"/>
      <c r="R74" s="37"/>
      <c r="U74"/>
      <c r="V74"/>
      <c r="W74" s="8"/>
      <c r="X74" s="134"/>
      <c r="Y74" s="8"/>
      <c r="Z74" s="8"/>
      <c r="AB74" s="138"/>
      <c r="AC74" s="108"/>
      <c r="AF74" s="138"/>
      <c r="AH74" s="71"/>
      <c r="AK74" s="138"/>
      <c r="AO74" s="138"/>
      <c r="AR74" s="71"/>
      <c r="AS74" s="71"/>
    </row>
    <row r="75" spans="1:47" s="1" customFormat="1" x14ac:dyDescent="0.2">
      <c r="A75" s="32"/>
      <c r="B75" s="7"/>
      <c r="C75" s="7"/>
      <c r="D75" s="7"/>
      <c r="E75" s="7"/>
      <c r="F75" s="7"/>
      <c r="G75" s="263"/>
      <c r="H75" s="263"/>
      <c r="I75" s="263"/>
      <c r="J75" s="7"/>
      <c r="K75" s="7"/>
      <c r="L75" s="7"/>
      <c r="M75" s="59"/>
      <c r="N75" s="59"/>
      <c r="O75" s="42"/>
      <c r="P75" s="7"/>
      <c r="Q75" s="44"/>
      <c r="R75" s="44"/>
      <c r="S75" s="7"/>
      <c r="T75" s="7"/>
      <c r="U75" s="7"/>
      <c r="V75" s="7"/>
      <c r="W75" s="8"/>
      <c r="X75" s="134"/>
      <c r="Y75" s="8"/>
      <c r="Z75" s="8"/>
      <c r="AA75" s="8"/>
      <c r="AB75" s="134"/>
      <c r="AC75" s="106"/>
      <c r="AD75" s="8"/>
      <c r="AE75" s="8"/>
      <c r="AF75" s="134"/>
      <c r="AH75" s="71"/>
      <c r="AI75" s="8"/>
      <c r="AJ75" s="8"/>
      <c r="AK75" s="134"/>
      <c r="AN75" s="8"/>
      <c r="AO75" s="134"/>
      <c r="AR75" s="66"/>
      <c r="AS75" s="66"/>
    </row>
    <row r="76" spans="1:47" s="6" customFormat="1" ht="90.75" thickBot="1" x14ac:dyDescent="0.3">
      <c r="A76" s="31">
        <v>23</v>
      </c>
      <c r="B76" s="209" t="s">
        <v>324</v>
      </c>
      <c r="C76" s="210" t="s">
        <v>325</v>
      </c>
      <c r="D76" s="100" t="s">
        <v>326</v>
      </c>
      <c r="E76" s="210" t="s">
        <v>327</v>
      </c>
      <c r="F76" s="189"/>
      <c r="G76" s="313" t="s">
        <v>328</v>
      </c>
      <c r="H76" s="210" t="s">
        <v>258</v>
      </c>
      <c r="I76" s="264" t="s">
        <v>329</v>
      </c>
      <c r="J76" s="160" t="s">
        <v>330</v>
      </c>
      <c r="K76" s="211">
        <v>0.80208333333333337</v>
      </c>
      <c r="L76" s="187" t="s">
        <v>331</v>
      </c>
      <c r="M76" s="210" t="s">
        <v>137</v>
      </c>
      <c r="N76" s="160" t="s">
        <v>332</v>
      </c>
      <c r="O76" s="99" t="s">
        <v>333</v>
      </c>
      <c r="P76" s="1" t="s">
        <v>374</v>
      </c>
      <c r="Q76" s="198">
        <v>58.38</v>
      </c>
      <c r="R76" s="198">
        <v>1.62</v>
      </c>
      <c r="S76" s="1" t="s">
        <v>90</v>
      </c>
      <c r="T76" s="21">
        <v>42411</v>
      </c>
      <c r="U76" s="209" t="s">
        <v>534</v>
      </c>
      <c r="V76" t="s">
        <v>373</v>
      </c>
      <c r="W76" s="8"/>
      <c r="X76" s="134"/>
      <c r="Y76" s="8"/>
      <c r="Z76" s="8"/>
      <c r="AA76" s="8"/>
      <c r="AB76" s="134"/>
      <c r="AC76" s="106"/>
      <c r="AD76" s="8"/>
      <c r="AE76" s="8"/>
      <c r="AF76" s="134"/>
      <c r="AG76" s="8"/>
      <c r="AH76" s="66"/>
      <c r="AI76" s="8"/>
      <c r="AJ76" s="8"/>
      <c r="AK76" s="134"/>
      <c r="AL76" s="8"/>
      <c r="AM76" s="8"/>
      <c r="AN76" s="8"/>
      <c r="AO76" s="134"/>
      <c r="AP76" s="8"/>
      <c r="AQ76" s="8"/>
      <c r="AR76" s="66"/>
      <c r="AS76" s="66"/>
      <c r="AT76" s="8"/>
      <c r="AU76" s="8"/>
    </row>
    <row r="77" spans="1:47" s="3" customFormat="1" x14ac:dyDescent="0.2">
      <c r="A77" s="31"/>
      <c r="B77" s="180"/>
      <c r="C77" s="180"/>
      <c r="D77"/>
      <c r="E77" s="180"/>
      <c r="F77" s="180"/>
      <c r="G77" s="187"/>
      <c r="H77" s="180"/>
      <c r="I77" s="265"/>
      <c r="J77" s="159"/>
      <c r="K77" s="180"/>
      <c r="L77" s="159"/>
      <c r="M77" s="180"/>
      <c r="N77" s="159"/>
      <c r="O77" s="37"/>
      <c r="P77" s="1"/>
      <c r="Q77" s="48"/>
      <c r="R77" s="48"/>
      <c r="S77" s="5"/>
      <c r="T77" s="5"/>
      <c r="U77"/>
      <c r="V77"/>
      <c r="X77" s="137"/>
      <c r="AB77" s="137"/>
      <c r="AC77" s="104"/>
      <c r="AF77" s="137"/>
      <c r="AH77" s="65"/>
      <c r="AK77" s="137"/>
      <c r="AO77" s="137"/>
      <c r="AR77" s="65"/>
      <c r="AS77" s="65"/>
    </row>
    <row r="78" spans="1:47" x14ac:dyDescent="0.2">
      <c r="E78" s="1"/>
      <c r="F78" s="1"/>
      <c r="G78" s="256"/>
      <c r="H78" s="256"/>
      <c r="I78" s="256"/>
      <c r="J78" s="1"/>
      <c r="K78" s="1"/>
      <c r="L78" s="1"/>
      <c r="M78" s="56"/>
      <c r="O78" s="37"/>
      <c r="P78" s="1"/>
      <c r="Q78" s="37"/>
      <c r="R78" s="37"/>
      <c r="S78" s="1"/>
      <c r="T78" s="1"/>
      <c r="W78" s="1"/>
    </row>
    <row r="79" spans="1:47" x14ac:dyDescent="0.2">
      <c r="A79" s="32"/>
      <c r="B79" s="7"/>
      <c r="C79" s="7"/>
      <c r="D79" s="7"/>
      <c r="E79" s="7"/>
      <c r="F79" s="7"/>
      <c r="G79" s="263"/>
      <c r="H79" s="263"/>
      <c r="I79" s="263"/>
      <c r="J79" s="7"/>
      <c r="K79" s="7"/>
      <c r="L79" s="7"/>
      <c r="M79" s="59"/>
      <c r="N79" s="59"/>
      <c r="O79" s="42"/>
      <c r="P79" s="7"/>
      <c r="Q79" s="44"/>
      <c r="R79" s="44"/>
      <c r="S79" s="7"/>
      <c r="T79" s="7"/>
      <c r="U79" s="7"/>
      <c r="V79" s="7"/>
    </row>
    <row r="80" spans="1:47" ht="36" thickBot="1" x14ac:dyDescent="0.3">
      <c r="A80" s="31">
        <v>24</v>
      </c>
      <c r="B80" s="209" t="s">
        <v>334</v>
      </c>
      <c r="C80" s="210" t="s">
        <v>304</v>
      </c>
      <c r="D80" s="100" t="s">
        <v>335</v>
      </c>
      <c r="E80" s="210" t="s">
        <v>336</v>
      </c>
      <c r="F80" s="189"/>
      <c r="G80" s="313" t="s">
        <v>337</v>
      </c>
      <c r="H80" s="187" t="s">
        <v>338</v>
      </c>
      <c r="I80" s="334" t="s">
        <v>111</v>
      </c>
      <c r="J80" s="210" t="s">
        <v>125</v>
      </c>
      <c r="K80" s="211">
        <v>0.5625</v>
      </c>
      <c r="L80" s="210" t="s">
        <v>339</v>
      </c>
      <c r="M80" s="210" t="s">
        <v>137</v>
      </c>
      <c r="N80" s="187" t="s">
        <v>340</v>
      </c>
      <c r="O80" s="213" t="s">
        <v>341</v>
      </c>
      <c r="P80" s="1" t="s">
        <v>68</v>
      </c>
      <c r="Q80" s="198">
        <v>58.38</v>
      </c>
      <c r="R80" s="198">
        <v>1.62</v>
      </c>
      <c r="S80" s="1" t="s">
        <v>91</v>
      </c>
      <c r="T80" s="21">
        <v>42412</v>
      </c>
      <c r="U80" s="209" t="s">
        <v>342</v>
      </c>
      <c r="V80" t="s">
        <v>373</v>
      </c>
    </row>
    <row r="81" spans="1:47" x14ac:dyDescent="0.2">
      <c r="B81" s="180"/>
      <c r="C81" s="180"/>
      <c r="D81" s="159"/>
      <c r="E81" s="180"/>
      <c r="F81" s="180"/>
      <c r="G81" s="187"/>
      <c r="H81" s="212"/>
      <c r="I81" s="257"/>
      <c r="J81" s="180"/>
      <c r="K81" s="180"/>
      <c r="L81" s="1"/>
      <c r="M81" s="180"/>
      <c r="O81" s="37"/>
      <c r="P81" s="1"/>
      <c r="Q81" s="48"/>
      <c r="R81" s="48"/>
      <c r="S81" s="5"/>
      <c r="T81" s="5"/>
    </row>
    <row r="82" spans="1:47" x14ac:dyDescent="0.2">
      <c r="A82" s="38"/>
      <c r="B82" s="7"/>
      <c r="C82" s="7"/>
      <c r="D82" s="7"/>
      <c r="E82" s="7"/>
      <c r="F82" s="7"/>
      <c r="G82" s="263"/>
      <c r="H82" s="263"/>
      <c r="I82" s="263"/>
      <c r="J82" s="7"/>
      <c r="K82" s="7"/>
      <c r="L82" s="7"/>
      <c r="M82" s="59"/>
      <c r="N82" s="59"/>
      <c r="O82" s="44"/>
      <c r="P82" s="7"/>
      <c r="Q82" s="44"/>
      <c r="R82" s="44"/>
      <c r="S82" s="7"/>
      <c r="T82" s="7"/>
      <c r="U82" s="7"/>
      <c r="V82" s="7"/>
    </row>
    <row r="83" spans="1:47" ht="39" thickBot="1" x14ac:dyDescent="0.3">
      <c r="A83" s="31">
        <v>25</v>
      </c>
      <c r="B83" s="209" t="s">
        <v>343</v>
      </c>
      <c r="C83" s="187" t="s">
        <v>344</v>
      </c>
      <c r="D83" s="100" t="s">
        <v>345</v>
      </c>
      <c r="E83" s="210" t="s">
        <v>346</v>
      </c>
      <c r="F83" s="189"/>
      <c r="G83" s="256" t="s">
        <v>347</v>
      </c>
      <c r="H83" s="210" t="s">
        <v>348</v>
      </c>
      <c r="I83" s="334" t="s">
        <v>111</v>
      </c>
      <c r="J83" s="210" t="s">
        <v>259</v>
      </c>
      <c r="K83" s="24"/>
      <c r="L83" s="187" t="s">
        <v>349</v>
      </c>
      <c r="M83" s="209" t="s">
        <v>137</v>
      </c>
      <c r="N83" s="210" t="s">
        <v>350</v>
      </c>
      <c r="O83" s="187" t="s">
        <v>351</v>
      </c>
      <c r="P83" s="1" t="s">
        <v>68</v>
      </c>
      <c r="Q83" s="198">
        <v>58.38</v>
      </c>
      <c r="R83" s="198">
        <v>1.62</v>
      </c>
      <c r="S83" s="1"/>
      <c r="T83" s="1"/>
      <c r="U83" s="210" t="s">
        <v>352</v>
      </c>
      <c r="V83" t="s">
        <v>373</v>
      </c>
    </row>
    <row r="84" spans="1:47" x14ac:dyDescent="0.2">
      <c r="B84" s="180"/>
      <c r="C84" s="1"/>
      <c r="D84" s="1"/>
      <c r="E84" s="180"/>
      <c r="F84" s="180"/>
      <c r="G84" s="256"/>
      <c r="H84" s="180"/>
      <c r="I84" s="257"/>
      <c r="J84" s="180"/>
      <c r="K84" s="1"/>
      <c r="L84" s="1"/>
      <c r="M84" s="180"/>
      <c r="N84" s="180"/>
      <c r="O84" s="37"/>
      <c r="P84" s="1"/>
      <c r="Q84" s="48"/>
      <c r="R84" s="48"/>
      <c r="S84" s="5"/>
      <c r="T84" s="5"/>
    </row>
    <row r="85" spans="1:47" x14ac:dyDescent="0.2">
      <c r="A85" s="38"/>
      <c r="B85" s="7"/>
      <c r="C85" s="7"/>
      <c r="D85" s="7"/>
      <c r="E85" s="7"/>
      <c r="F85" s="7"/>
      <c r="G85" s="44"/>
      <c r="H85" s="263"/>
      <c r="I85" s="263"/>
      <c r="J85" s="7"/>
      <c r="K85" s="7"/>
      <c r="L85" s="7"/>
      <c r="M85" s="59"/>
      <c r="N85" s="114"/>
      <c r="O85" s="42"/>
      <c r="P85" s="7"/>
      <c r="Q85" s="44"/>
      <c r="R85" s="44"/>
      <c r="S85" s="7"/>
      <c r="T85" s="7"/>
      <c r="U85" s="7"/>
      <c r="V85" s="7"/>
      <c r="W85" s="9"/>
    </row>
    <row r="86" spans="1:47" ht="81" thickBot="1" x14ac:dyDescent="0.3">
      <c r="A86" s="31">
        <v>26</v>
      </c>
      <c r="B86" s="209" t="s">
        <v>353</v>
      </c>
      <c r="C86" s="187" t="s">
        <v>354</v>
      </c>
      <c r="D86" s="163" t="s">
        <v>355</v>
      </c>
      <c r="E86" s="210" t="s">
        <v>356</v>
      </c>
      <c r="F86" s="189"/>
      <c r="G86" s="99" t="s">
        <v>357</v>
      </c>
      <c r="H86" s="210" t="s">
        <v>358</v>
      </c>
      <c r="I86" s="334" t="s">
        <v>111</v>
      </c>
      <c r="J86" s="210" t="s">
        <v>219</v>
      </c>
      <c r="K86" s="211">
        <v>0.6875</v>
      </c>
      <c r="L86" s="187" t="s">
        <v>359</v>
      </c>
      <c r="M86" s="210" t="s">
        <v>137</v>
      </c>
      <c r="N86" s="99" t="s">
        <v>360</v>
      </c>
      <c r="O86" s="187" t="s">
        <v>361</v>
      </c>
      <c r="P86" s="63" t="s">
        <v>72</v>
      </c>
      <c r="Q86" s="198">
        <v>58.38</v>
      </c>
      <c r="R86" s="198">
        <v>1.62</v>
      </c>
      <c r="S86" s="162" t="s">
        <v>92</v>
      </c>
      <c r="T86" s="40">
        <v>42412</v>
      </c>
      <c r="U86" s="209" t="s">
        <v>362</v>
      </c>
      <c r="V86" t="s">
        <v>373</v>
      </c>
    </row>
    <row r="87" spans="1:47" x14ac:dyDescent="0.2">
      <c r="B87" s="180"/>
      <c r="C87" s="1"/>
      <c r="D87" s="1"/>
      <c r="E87" s="180"/>
      <c r="F87" s="180"/>
      <c r="G87" s="63"/>
      <c r="H87" s="180"/>
      <c r="I87" s="257"/>
      <c r="J87" s="180"/>
      <c r="K87" s="180"/>
      <c r="L87" s="1"/>
      <c r="M87" s="180"/>
      <c r="O87" s="159"/>
      <c r="P87" s="1"/>
      <c r="Q87" s="37"/>
      <c r="R87" s="37"/>
      <c r="S87" s="1"/>
      <c r="T87" s="1"/>
    </row>
    <row r="88" spans="1:47" x14ac:dyDescent="0.2">
      <c r="A88" s="32"/>
      <c r="B88" s="7"/>
      <c r="C88" s="7"/>
      <c r="D88" s="7"/>
      <c r="E88" s="7"/>
      <c r="F88" s="7"/>
      <c r="G88" s="44"/>
      <c r="H88" s="263"/>
      <c r="I88" s="263"/>
      <c r="J88" s="7"/>
      <c r="K88" s="7"/>
      <c r="L88" s="7"/>
      <c r="M88" s="59"/>
      <c r="N88" s="114"/>
      <c r="O88" s="44"/>
      <c r="P88" s="7"/>
      <c r="Q88" s="44"/>
      <c r="R88" s="44"/>
      <c r="S88" s="7"/>
      <c r="T88" s="7"/>
      <c r="U88" s="59"/>
      <c r="V88" s="59"/>
    </row>
    <row r="89" spans="1:47" ht="39.75" thickBot="1" x14ac:dyDescent="0.3">
      <c r="A89" s="31">
        <v>27</v>
      </c>
      <c r="B89" s="209" t="s">
        <v>364</v>
      </c>
      <c r="C89" s="210" t="s">
        <v>365</v>
      </c>
      <c r="D89" s="100" t="s">
        <v>366</v>
      </c>
      <c r="E89" s="187" t="s">
        <v>367</v>
      </c>
      <c r="F89" s="187"/>
      <c r="G89" s="181" t="s">
        <v>393</v>
      </c>
      <c r="H89" s="210" t="s">
        <v>368</v>
      </c>
      <c r="I89" s="334" t="s">
        <v>394</v>
      </c>
      <c r="J89" s="210" t="s">
        <v>395</v>
      </c>
      <c r="K89" s="211" t="s">
        <v>396</v>
      </c>
      <c r="L89" s="187" t="s">
        <v>369</v>
      </c>
      <c r="M89" s="210" t="s">
        <v>137</v>
      </c>
      <c r="N89" s="182" t="s">
        <v>371</v>
      </c>
      <c r="O89" s="181" t="s">
        <v>370</v>
      </c>
      <c r="P89" s="182" t="s">
        <v>72</v>
      </c>
      <c r="Q89" s="198">
        <v>58.38</v>
      </c>
      <c r="R89" s="198">
        <v>1.62</v>
      </c>
      <c r="S89" s="1" t="s">
        <v>90</v>
      </c>
      <c r="T89" s="21">
        <v>42412</v>
      </c>
      <c r="U89" s="209" t="s">
        <v>530</v>
      </c>
      <c r="V89" s="162" t="s">
        <v>373</v>
      </c>
    </row>
    <row r="90" spans="1:47" x14ac:dyDescent="0.2">
      <c r="B90" s="180"/>
      <c r="C90" s="180"/>
      <c r="D90" s="159"/>
      <c r="E90" s="159"/>
      <c r="F90" s="159"/>
      <c r="H90" s="180"/>
      <c r="I90" s="257"/>
      <c r="J90" s="180"/>
      <c r="K90" s="180"/>
      <c r="L90" s="159"/>
      <c r="M90" s="180"/>
      <c r="Q90" s="37"/>
      <c r="R90" s="37"/>
      <c r="S90" s="1"/>
      <c r="T90" s="1"/>
    </row>
    <row r="91" spans="1:47" x14ac:dyDescent="0.2">
      <c r="A91" s="38"/>
      <c r="B91" s="7"/>
      <c r="C91" s="7"/>
      <c r="D91" s="7"/>
      <c r="E91" s="7"/>
      <c r="F91" s="7"/>
      <c r="G91" s="44"/>
      <c r="H91" s="263"/>
      <c r="I91" s="263"/>
      <c r="J91" s="7"/>
      <c r="K91" s="7"/>
      <c r="L91" s="7"/>
      <c r="M91" s="59"/>
      <c r="N91" s="114"/>
      <c r="O91" s="44"/>
      <c r="P91" s="7"/>
      <c r="Q91" s="44"/>
      <c r="R91" s="44"/>
      <c r="S91" s="7"/>
      <c r="T91" s="7"/>
      <c r="U91" s="59"/>
      <c r="V91" s="59"/>
    </row>
    <row r="92" spans="1:47" s="7" customFormat="1" ht="153.75" thickBot="1" x14ac:dyDescent="0.3">
      <c r="A92" s="31">
        <v>28</v>
      </c>
      <c r="B92" s="209" t="s">
        <v>382</v>
      </c>
      <c r="C92" s="210" t="s">
        <v>383</v>
      </c>
      <c r="D92" s="163" t="s">
        <v>384</v>
      </c>
      <c r="E92" s="210" t="s">
        <v>385</v>
      </c>
      <c r="F92" s="189"/>
      <c r="G92" s="26" t="s">
        <v>386</v>
      </c>
      <c r="H92" s="210" t="s">
        <v>387</v>
      </c>
      <c r="I92" s="337" t="s">
        <v>388</v>
      </c>
      <c r="J92" s="210" t="s">
        <v>136</v>
      </c>
      <c r="K92" s="161"/>
      <c r="L92" s="187" t="s">
        <v>389</v>
      </c>
      <c r="M92" s="209" t="s">
        <v>137</v>
      </c>
      <c r="N92" s="183" t="s">
        <v>390</v>
      </c>
      <c r="O92" s="209" t="s">
        <v>391</v>
      </c>
      <c r="P92" s="1" t="s">
        <v>72</v>
      </c>
      <c r="Q92" s="198">
        <v>58.38</v>
      </c>
      <c r="R92" s="198">
        <v>1.62</v>
      </c>
      <c r="S92" s="1" t="s">
        <v>93</v>
      </c>
      <c r="T92" s="1"/>
      <c r="U92" s="187" t="s">
        <v>529</v>
      </c>
      <c r="V92" t="s">
        <v>447</v>
      </c>
      <c r="W92" s="9"/>
      <c r="X92" s="135"/>
      <c r="Y92" s="9"/>
      <c r="Z92" s="9"/>
      <c r="AA92" s="9"/>
      <c r="AB92" s="135"/>
      <c r="AC92" s="105"/>
      <c r="AD92" s="9"/>
      <c r="AE92" s="9"/>
      <c r="AF92" s="135"/>
      <c r="AG92" s="9"/>
      <c r="AH92" s="67"/>
      <c r="AI92" s="9"/>
      <c r="AJ92" s="9"/>
      <c r="AK92" s="135"/>
      <c r="AL92" s="9"/>
      <c r="AM92" s="9"/>
      <c r="AN92" s="9"/>
      <c r="AO92" s="135"/>
      <c r="AP92" s="9"/>
      <c r="AQ92" s="9"/>
      <c r="AR92" s="67"/>
      <c r="AS92" s="67"/>
      <c r="AT92" s="9"/>
      <c r="AU92" s="9"/>
    </row>
    <row r="93" spans="1:47" x14ac:dyDescent="0.2">
      <c r="B93" s="180"/>
      <c r="C93" s="180"/>
      <c r="D93" s="1"/>
      <c r="E93" s="180"/>
      <c r="F93" s="180"/>
      <c r="G93" s="37"/>
      <c r="H93" s="180"/>
      <c r="I93" s="265"/>
      <c r="J93" s="180"/>
      <c r="K93" s="159"/>
      <c r="L93" s="1"/>
      <c r="M93" s="180"/>
      <c r="N93" s="156"/>
      <c r="O93" s="37"/>
      <c r="P93" s="1"/>
      <c r="Q93" s="37"/>
      <c r="R93" s="37"/>
      <c r="S93" s="1"/>
      <c r="T93" s="1"/>
      <c r="W93" s="9"/>
      <c r="X93" s="135"/>
      <c r="Y93" s="9"/>
      <c r="Z93" s="9"/>
      <c r="AA93" s="9"/>
      <c r="AB93" s="135"/>
      <c r="AC93" s="105"/>
      <c r="AD93" s="9"/>
      <c r="AE93" s="9"/>
      <c r="AF93" s="135"/>
      <c r="AG93" s="9"/>
      <c r="AH93" s="67"/>
      <c r="AI93" s="9"/>
      <c r="AJ93" s="9"/>
      <c r="AK93" s="135"/>
      <c r="AL93" s="9"/>
      <c r="AM93" s="9"/>
      <c r="AN93" s="9"/>
      <c r="AO93" s="135"/>
      <c r="AP93" s="9"/>
      <c r="AQ93" s="9"/>
      <c r="AR93" s="67"/>
      <c r="AS93" s="67"/>
      <c r="AT93" s="9"/>
      <c r="AU93" s="9"/>
    </row>
    <row r="94" spans="1:47" s="7" customFormat="1" x14ac:dyDescent="0.2">
      <c r="A94" s="32"/>
      <c r="B94" s="6"/>
      <c r="C94" s="6"/>
      <c r="D94" s="6"/>
      <c r="E94" s="6"/>
      <c r="F94" s="6"/>
      <c r="G94" s="42"/>
      <c r="H94" s="260"/>
      <c r="I94" s="260"/>
      <c r="J94" s="6"/>
      <c r="K94" s="6"/>
      <c r="L94" s="6"/>
      <c r="M94" s="57"/>
      <c r="N94" s="57"/>
      <c r="O94" s="42"/>
      <c r="P94" s="6"/>
      <c r="Q94" s="42"/>
      <c r="R94" s="42"/>
      <c r="S94" s="6"/>
      <c r="T94" s="6"/>
      <c r="U94" s="59"/>
      <c r="V94" s="59"/>
      <c r="W94" s="9"/>
      <c r="X94" s="135"/>
      <c r="Y94" s="9"/>
      <c r="Z94" s="9"/>
      <c r="AA94" s="9"/>
      <c r="AB94" s="135"/>
      <c r="AC94" s="105"/>
      <c r="AD94" s="9"/>
      <c r="AE94" s="9"/>
      <c r="AF94" s="135"/>
      <c r="AG94" s="9"/>
      <c r="AH94" s="67"/>
      <c r="AI94" s="9"/>
      <c r="AJ94" s="9"/>
      <c r="AK94" s="135"/>
      <c r="AL94" s="9"/>
      <c r="AM94" s="9"/>
      <c r="AN94" s="9"/>
      <c r="AO94" s="135"/>
      <c r="AP94" s="9"/>
      <c r="AQ94" s="9"/>
      <c r="AR94" s="67"/>
      <c r="AS94" s="67"/>
      <c r="AT94" s="9"/>
      <c r="AU94" s="9"/>
    </row>
    <row r="95" spans="1:47" s="7" customFormat="1" x14ac:dyDescent="0.2">
      <c r="A95" s="32"/>
      <c r="B95" s="6"/>
      <c r="C95" s="6"/>
      <c r="D95" s="6"/>
      <c r="E95" s="6"/>
      <c r="F95" s="6"/>
      <c r="G95" s="42"/>
      <c r="H95" s="260"/>
      <c r="I95" s="260"/>
      <c r="J95" s="6"/>
      <c r="K95" s="6"/>
      <c r="L95" s="6"/>
      <c r="M95" s="57"/>
      <c r="N95" s="114"/>
      <c r="O95" s="42"/>
      <c r="P95" s="6"/>
      <c r="Q95" s="42"/>
      <c r="R95" s="42"/>
      <c r="S95" s="6"/>
      <c r="T95" s="6"/>
      <c r="U95" s="59"/>
      <c r="V95" s="59"/>
      <c r="W95" s="9"/>
      <c r="X95" s="135"/>
      <c r="Y95" s="9"/>
      <c r="Z95" s="9"/>
      <c r="AA95" s="9"/>
      <c r="AB95" s="135"/>
      <c r="AC95" s="105"/>
      <c r="AD95" s="9"/>
      <c r="AE95" s="9"/>
      <c r="AF95" s="135"/>
      <c r="AG95" s="9"/>
      <c r="AH95" s="67"/>
      <c r="AI95" s="9"/>
      <c r="AJ95" s="9"/>
      <c r="AK95" s="135"/>
      <c r="AL95" s="9"/>
      <c r="AM95" s="9"/>
      <c r="AN95" s="9"/>
      <c r="AO95" s="135"/>
      <c r="AP95" s="9"/>
      <c r="AQ95" s="9"/>
      <c r="AR95" s="67"/>
      <c r="AS95" s="67"/>
      <c r="AT95" s="9"/>
      <c r="AU95" s="9"/>
    </row>
    <row r="96" spans="1:47" ht="39" thickBot="1" x14ac:dyDescent="0.25">
      <c r="A96" s="33">
        <v>29</v>
      </c>
      <c r="B96" s="209" t="s">
        <v>399</v>
      </c>
      <c r="C96" s="187" t="s">
        <v>400</v>
      </c>
      <c r="D96" s="163" t="s">
        <v>401</v>
      </c>
      <c r="E96" s="210" t="s">
        <v>402</v>
      </c>
      <c r="F96" s="189"/>
      <c r="G96" s="97" t="s">
        <v>403</v>
      </c>
      <c r="H96" s="187" t="s">
        <v>404</v>
      </c>
      <c r="I96" s="209" t="s">
        <v>111</v>
      </c>
      <c r="J96" s="210" t="s">
        <v>405</v>
      </c>
      <c r="K96" s="211">
        <v>0.85416666666666663</v>
      </c>
      <c r="L96" s="187" t="s">
        <v>406</v>
      </c>
      <c r="M96" s="210" t="s">
        <v>181</v>
      </c>
      <c r="N96" s="209" t="s">
        <v>407</v>
      </c>
      <c r="O96" s="210" t="s">
        <v>408</v>
      </c>
      <c r="P96" s="97" t="s">
        <v>543</v>
      </c>
      <c r="Q96" s="132"/>
      <c r="R96" s="88"/>
      <c r="S96" s="89"/>
      <c r="T96" s="90"/>
      <c r="U96" s="209" t="s">
        <v>409</v>
      </c>
      <c r="V96" s="9" t="s">
        <v>448</v>
      </c>
      <c r="W96" s="9"/>
      <c r="X96" s="135"/>
      <c r="Y96" s="9"/>
      <c r="Z96" s="9"/>
      <c r="AA96" s="9"/>
      <c r="AB96" s="135"/>
      <c r="AC96" s="105"/>
      <c r="AD96" s="9"/>
      <c r="AE96" s="9"/>
      <c r="AF96" s="135"/>
      <c r="AG96" s="9"/>
      <c r="AH96" s="67"/>
      <c r="AI96" s="9"/>
      <c r="AJ96" s="9"/>
      <c r="AK96" s="135"/>
      <c r="AL96" s="9"/>
      <c r="AM96" s="9"/>
      <c r="AN96" s="9"/>
      <c r="AO96" s="135"/>
      <c r="AP96" s="9"/>
      <c r="AQ96" s="9"/>
      <c r="AR96" s="67"/>
      <c r="AS96" s="67"/>
      <c r="AT96" s="9"/>
      <c r="AU96" s="9"/>
    </row>
    <row r="97" spans="1:47" x14ac:dyDescent="0.2">
      <c r="A97" s="33"/>
      <c r="B97" s="180"/>
      <c r="C97" s="8"/>
      <c r="D97" s="8"/>
      <c r="E97" s="180"/>
      <c r="F97" s="180"/>
      <c r="G97" s="45"/>
      <c r="H97" s="312"/>
      <c r="I97" s="180"/>
      <c r="J97" s="180"/>
      <c r="K97" s="180"/>
      <c r="L97" s="8"/>
      <c r="M97" s="180"/>
      <c r="N97" s="43"/>
      <c r="O97" s="180"/>
      <c r="P97" s="8"/>
      <c r="Q97" s="45"/>
      <c r="R97" s="45"/>
      <c r="S97" s="8"/>
      <c r="T97" s="8"/>
      <c r="U97" s="9"/>
      <c r="V97" s="9"/>
      <c r="W97" s="9"/>
      <c r="X97" s="135"/>
      <c r="Y97" s="9"/>
      <c r="Z97" s="9"/>
      <c r="AA97" s="9"/>
      <c r="AB97" s="135"/>
      <c r="AC97" s="105"/>
      <c r="AD97" s="9"/>
      <c r="AE97" s="9"/>
      <c r="AF97" s="135"/>
      <c r="AG97" s="9"/>
      <c r="AH97" s="67"/>
      <c r="AI97" s="9"/>
      <c r="AJ97" s="9"/>
      <c r="AK97" s="135"/>
      <c r="AL97" s="9"/>
      <c r="AM97" s="9"/>
      <c r="AN97" s="9"/>
      <c r="AO97" s="135"/>
      <c r="AP97" s="9"/>
      <c r="AQ97" s="9"/>
      <c r="AR97" s="67"/>
      <c r="AS97" s="67"/>
      <c r="AT97" s="9"/>
      <c r="AU97" s="9"/>
    </row>
    <row r="98" spans="1:47" x14ac:dyDescent="0.2">
      <c r="A98" s="38"/>
      <c r="B98" s="147"/>
      <c r="C98" s="147"/>
      <c r="D98" s="147"/>
      <c r="E98" s="147"/>
      <c r="F98" s="147"/>
      <c r="G98" s="148"/>
      <c r="H98" s="148"/>
      <c r="I98" s="335"/>
      <c r="J98" s="147"/>
      <c r="K98" s="147"/>
      <c r="L98" s="147"/>
      <c r="M98" s="149"/>
      <c r="N98" s="114"/>
      <c r="O98" s="148"/>
      <c r="P98" s="147"/>
      <c r="Q98" s="148"/>
      <c r="R98" s="148"/>
      <c r="S98" s="147"/>
      <c r="T98" s="147"/>
      <c r="U98" s="150"/>
      <c r="V98" s="150"/>
      <c r="W98" s="9"/>
      <c r="X98" s="135"/>
      <c r="Y98" s="9"/>
      <c r="Z98" s="9"/>
      <c r="AA98" s="9"/>
      <c r="AB98" s="135"/>
      <c r="AC98" s="105"/>
      <c r="AD98" s="9"/>
      <c r="AE98" s="9"/>
      <c r="AF98" s="135"/>
      <c r="AG98" s="9"/>
      <c r="AH98" s="67"/>
      <c r="AI98" s="9"/>
      <c r="AJ98" s="9"/>
      <c r="AK98" s="135"/>
      <c r="AL98" s="9"/>
      <c r="AM98" s="9"/>
      <c r="AN98" s="9"/>
      <c r="AO98" s="135"/>
      <c r="AP98" s="9"/>
      <c r="AQ98" s="9"/>
      <c r="AR98" s="67"/>
      <c r="AS98" s="67"/>
      <c r="AT98" s="9"/>
      <c r="AU98" s="9"/>
    </row>
    <row r="99" spans="1:47" ht="370.5" thickBot="1" x14ac:dyDescent="0.3">
      <c r="A99" s="33">
        <v>30</v>
      </c>
      <c r="B99" s="209" t="s">
        <v>410</v>
      </c>
      <c r="C99" s="210" t="s">
        <v>411</v>
      </c>
      <c r="D99" s="163" t="s">
        <v>412</v>
      </c>
      <c r="E99" s="210" t="s">
        <v>413</v>
      </c>
      <c r="F99" s="189"/>
      <c r="G99" s="312" t="s">
        <v>414</v>
      </c>
      <c r="H99" s="187" t="s">
        <v>415</v>
      </c>
      <c r="I99" s="209" t="s">
        <v>111</v>
      </c>
      <c r="J99" s="210" t="s">
        <v>259</v>
      </c>
      <c r="K99" s="211">
        <v>0.58333333333333337</v>
      </c>
      <c r="L99" s="210" t="s">
        <v>416</v>
      </c>
      <c r="M99" s="210" t="s">
        <v>137</v>
      </c>
      <c r="N99" s="310" t="s">
        <v>417</v>
      </c>
      <c r="O99" s="187" t="s">
        <v>418</v>
      </c>
      <c r="P99" s="164" t="s">
        <v>374</v>
      </c>
      <c r="Q99" s="198">
        <v>58.38</v>
      </c>
      <c r="R99" s="198">
        <v>1.62</v>
      </c>
      <c r="S99" s="8"/>
      <c r="T99" s="8"/>
      <c r="U99" s="209" t="s">
        <v>527</v>
      </c>
      <c r="V99" s="9"/>
      <c r="W99" s="9"/>
      <c r="X99" s="135"/>
      <c r="Y99" s="9"/>
      <c r="Z99" s="9"/>
      <c r="AA99" s="9"/>
      <c r="AB99" s="135"/>
      <c r="AC99" s="105"/>
      <c r="AD99" s="9"/>
      <c r="AE99" s="9"/>
      <c r="AF99" s="135"/>
      <c r="AG99" s="9"/>
      <c r="AH99" s="67"/>
      <c r="AI99" s="9"/>
      <c r="AJ99" s="9"/>
      <c r="AK99" s="135"/>
      <c r="AL99" s="9"/>
      <c r="AM99" s="9"/>
      <c r="AN99" s="9"/>
      <c r="AO99" s="135"/>
      <c r="AP99" s="9"/>
      <c r="AQ99" s="9"/>
      <c r="AR99" s="67"/>
      <c r="AS99" s="67"/>
      <c r="AT99" s="9"/>
      <c r="AU99" s="9"/>
    </row>
    <row r="100" spans="1:47" x14ac:dyDescent="0.2">
      <c r="A100" s="33"/>
      <c r="B100" s="180"/>
      <c r="C100" s="180"/>
      <c r="D100" s="8"/>
      <c r="E100" s="180"/>
      <c r="F100" s="180"/>
      <c r="G100" s="45"/>
      <c r="H100" s="45"/>
      <c r="I100" s="180"/>
      <c r="J100" s="180"/>
      <c r="K100" s="180"/>
      <c r="L100" s="8"/>
      <c r="M100" s="180"/>
      <c r="N100" s="43"/>
      <c r="O100" s="45"/>
      <c r="P100" s="9"/>
      <c r="Q100" s="128"/>
      <c r="R100" s="128"/>
      <c r="S100" s="8"/>
      <c r="T100" s="8"/>
      <c r="U100" s="9"/>
      <c r="V100" s="9"/>
      <c r="W100" s="9"/>
      <c r="X100" s="135"/>
      <c r="Y100" s="9"/>
      <c r="Z100" s="9"/>
      <c r="AA100" s="9"/>
      <c r="AB100" s="135"/>
      <c r="AC100" s="105"/>
      <c r="AD100" s="9"/>
      <c r="AE100" s="9"/>
      <c r="AF100" s="135"/>
      <c r="AG100" s="9"/>
      <c r="AH100" s="67"/>
      <c r="AI100" s="9"/>
      <c r="AJ100" s="9"/>
      <c r="AK100" s="135"/>
      <c r="AL100" s="9"/>
      <c r="AM100" s="9"/>
      <c r="AN100" s="9"/>
      <c r="AO100" s="135"/>
      <c r="AP100" s="9"/>
      <c r="AQ100" s="9"/>
      <c r="AR100" s="67"/>
      <c r="AS100" s="67"/>
      <c r="AT100" s="9"/>
      <c r="AU100" s="9"/>
    </row>
    <row r="101" spans="1:47" x14ac:dyDescent="0.2">
      <c r="A101" s="38"/>
      <c r="B101" s="147"/>
      <c r="C101" s="147"/>
      <c r="D101" s="147"/>
      <c r="E101" s="147"/>
      <c r="F101" s="147"/>
      <c r="G101" s="148"/>
      <c r="H101" s="148"/>
      <c r="I101" s="148"/>
      <c r="J101" s="147"/>
      <c r="K101" s="147"/>
      <c r="L101" s="147"/>
      <c r="M101" s="149"/>
      <c r="N101" s="114"/>
      <c r="O101" s="148"/>
      <c r="P101" s="147"/>
      <c r="Q101" s="148"/>
      <c r="R101" s="148"/>
      <c r="S101" s="147"/>
      <c r="T101" s="147"/>
      <c r="U101" s="150"/>
      <c r="V101" s="150"/>
      <c r="W101" s="9"/>
      <c r="X101" s="135"/>
      <c r="Y101" s="9"/>
      <c r="Z101" s="9"/>
      <c r="AA101" s="9"/>
      <c r="AB101" s="135"/>
      <c r="AC101" s="105"/>
      <c r="AD101" s="9"/>
      <c r="AE101" s="9"/>
      <c r="AF101" s="135"/>
      <c r="AG101" s="9"/>
      <c r="AH101" s="67"/>
      <c r="AI101" s="9"/>
      <c r="AJ101" s="9"/>
      <c r="AK101" s="135"/>
      <c r="AL101" s="9"/>
      <c r="AM101" s="9"/>
      <c r="AN101" s="9"/>
      <c r="AO101" s="135"/>
      <c r="AP101" s="9"/>
      <c r="AQ101" s="9"/>
      <c r="AR101" s="67"/>
      <c r="AS101" s="67"/>
      <c r="AT101" s="9"/>
      <c r="AU101" s="9"/>
    </row>
    <row r="102" spans="1:47" ht="26.25" thickBot="1" x14ac:dyDescent="0.25">
      <c r="A102" s="31">
        <v>31</v>
      </c>
      <c r="B102" s="209" t="s">
        <v>419</v>
      </c>
      <c r="C102" s="187" t="s">
        <v>420</v>
      </c>
      <c r="D102" s="100" t="s">
        <v>421</v>
      </c>
      <c r="E102" s="187" t="s">
        <v>422</v>
      </c>
      <c r="F102" s="187"/>
      <c r="G102" s="183" t="s">
        <v>423</v>
      </c>
      <c r="H102" s="210" t="s">
        <v>201</v>
      </c>
      <c r="I102" s="182" t="s">
        <v>111</v>
      </c>
      <c r="J102" s="210" t="s">
        <v>74</v>
      </c>
      <c r="K102" s="211">
        <v>0.8125</v>
      </c>
      <c r="L102" s="26" t="s">
        <v>424</v>
      </c>
      <c r="M102" s="341" t="s">
        <v>425</v>
      </c>
      <c r="O102" s="210" t="s">
        <v>426</v>
      </c>
      <c r="P102" s="37" t="s">
        <v>68</v>
      </c>
      <c r="Q102" s="128">
        <v>60</v>
      </c>
      <c r="W102" s="9"/>
      <c r="X102" s="135"/>
      <c r="Y102" s="9"/>
      <c r="Z102" s="9"/>
      <c r="AA102" s="9"/>
      <c r="AB102" s="135"/>
      <c r="AC102" s="105"/>
      <c r="AD102" s="9"/>
      <c r="AE102" s="9"/>
      <c r="AF102" s="135"/>
      <c r="AG102" s="9"/>
      <c r="AH102" s="67"/>
      <c r="AI102" s="9"/>
      <c r="AJ102" s="9"/>
      <c r="AK102" s="135"/>
      <c r="AL102" s="9"/>
      <c r="AM102" s="9"/>
      <c r="AN102" s="9"/>
      <c r="AO102" s="135"/>
      <c r="AP102" s="9"/>
      <c r="AQ102" s="9"/>
      <c r="AR102" s="67"/>
      <c r="AS102" s="67"/>
      <c r="AT102" s="9"/>
      <c r="AU102" s="9"/>
    </row>
    <row r="103" spans="1:47" s="28" customFormat="1" x14ac:dyDescent="0.2">
      <c r="A103" s="30"/>
      <c r="B103" s="180"/>
      <c r="C103" s="22"/>
      <c r="D103" s="22"/>
      <c r="E103" s="4"/>
      <c r="F103" s="4"/>
      <c r="G103" s="340"/>
      <c r="H103" s="49"/>
      <c r="I103" s="49"/>
      <c r="J103" s="22"/>
      <c r="K103" s="22"/>
      <c r="L103" s="4"/>
      <c r="M103" s="22"/>
      <c r="N103" s="46"/>
      <c r="O103" s="41"/>
      <c r="P103" s="22"/>
      <c r="Q103" s="49"/>
      <c r="R103" s="49"/>
      <c r="S103" s="22"/>
      <c r="T103" s="22"/>
      <c r="U103" s="22"/>
      <c r="V103" s="22"/>
      <c r="W103" s="27"/>
      <c r="X103" s="139"/>
      <c r="Y103" s="27"/>
      <c r="Z103" s="27"/>
      <c r="AA103" s="27"/>
      <c r="AB103" s="139"/>
      <c r="AC103" s="109"/>
      <c r="AD103" s="27"/>
      <c r="AE103" s="27"/>
      <c r="AF103" s="139"/>
      <c r="AG103" s="27"/>
      <c r="AH103" s="72"/>
      <c r="AI103" s="27"/>
      <c r="AJ103" s="27"/>
      <c r="AK103" s="139"/>
      <c r="AL103" s="27"/>
      <c r="AM103" s="27"/>
      <c r="AN103" s="27"/>
      <c r="AO103" s="139"/>
      <c r="AP103" s="27"/>
      <c r="AQ103" s="27"/>
      <c r="AR103" s="72"/>
      <c r="AS103" s="72"/>
      <c r="AT103" s="27"/>
      <c r="AU103" s="27"/>
    </row>
    <row r="104" spans="1:47" s="7" customFormat="1" x14ac:dyDescent="0.2">
      <c r="A104" s="38"/>
      <c r="B104" s="147"/>
      <c r="C104" s="147"/>
      <c r="D104" s="147"/>
      <c r="E104" s="147"/>
      <c r="F104" s="147"/>
      <c r="G104" s="147"/>
      <c r="H104" s="148"/>
      <c r="I104" s="148"/>
      <c r="J104" s="147"/>
      <c r="K104" s="147"/>
      <c r="L104" s="147"/>
      <c r="M104" s="166"/>
      <c r="N104" s="114"/>
      <c r="O104" s="148"/>
      <c r="P104" s="166"/>
      <c r="Q104" s="167"/>
      <c r="R104" s="167"/>
      <c r="S104" s="168"/>
      <c r="T104" s="168"/>
      <c r="U104" s="150"/>
      <c r="V104" s="150"/>
      <c r="W104" s="9"/>
      <c r="X104" s="135"/>
      <c r="Y104" s="9"/>
      <c r="Z104" s="9"/>
      <c r="AA104" s="9"/>
      <c r="AB104" s="135"/>
      <c r="AC104" s="105"/>
      <c r="AD104" s="9"/>
      <c r="AE104" s="9"/>
      <c r="AF104" s="135"/>
      <c r="AG104" s="9"/>
      <c r="AH104" s="67"/>
      <c r="AI104" s="9"/>
      <c r="AJ104" s="9"/>
      <c r="AK104" s="135"/>
      <c r="AL104" s="9"/>
      <c r="AM104" s="9"/>
      <c r="AN104" s="9"/>
      <c r="AO104" s="135"/>
      <c r="AP104" s="9"/>
      <c r="AQ104" s="9"/>
      <c r="AR104" s="67"/>
      <c r="AS104" s="67"/>
      <c r="AT104" s="9"/>
      <c r="AU104" s="9"/>
    </row>
    <row r="105" spans="1:47" ht="51.75" thickBot="1" x14ac:dyDescent="0.25">
      <c r="A105" s="31">
        <v>32</v>
      </c>
      <c r="B105" s="209" t="s">
        <v>435</v>
      </c>
      <c r="C105" s="210" t="s">
        <v>436</v>
      </c>
      <c r="D105" s="100" t="s">
        <v>437</v>
      </c>
      <c r="E105" s="210" t="s">
        <v>438</v>
      </c>
      <c r="F105" s="189"/>
      <c r="G105" s="26" t="s">
        <v>439</v>
      </c>
      <c r="H105" s="26" t="s">
        <v>440</v>
      </c>
      <c r="I105" s="209" t="s">
        <v>111</v>
      </c>
      <c r="J105" s="210" t="s">
        <v>151</v>
      </c>
      <c r="K105" s="1"/>
      <c r="L105" s="187" t="s">
        <v>441</v>
      </c>
      <c r="M105" s="209" t="s">
        <v>320</v>
      </c>
      <c r="N105" s="181" t="s">
        <v>442</v>
      </c>
      <c r="O105" s="187" t="s">
        <v>443</v>
      </c>
      <c r="P105" s="4" t="s">
        <v>72</v>
      </c>
      <c r="Q105" s="48">
        <v>60</v>
      </c>
      <c r="R105" s="48"/>
      <c r="S105" s="5"/>
      <c r="T105" s="5"/>
      <c r="U105" s="181" t="s">
        <v>554</v>
      </c>
      <c r="X105" s="135"/>
      <c r="Y105" s="9"/>
      <c r="Z105" s="9"/>
      <c r="AA105" s="9"/>
      <c r="AB105" s="135"/>
      <c r="AC105" s="105"/>
      <c r="AD105" s="9"/>
      <c r="AE105" s="9"/>
      <c r="AF105" s="135"/>
      <c r="AG105" s="9"/>
      <c r="AH105" s="67"/>
      <c r="AI105" s="9"/>
      <c r="AJ105" s="9"/>
      <c r="AK105" s="135"/>
      <c r="AL105" s="9"/>
      <c r="AM105" s="9"/>
      <c r="AN105" s="9"/>
      <c r="AO105" s="135"/>
      <c r="AP105" s="9"/>
      <c r="AQ105" s="9"/>
      <c r="AR105" s="67"/>
      <c r="AS105" s="67"/>
      <c r="AT105" s="9"/>
      <c r="AU105" s="9"/>
    </row>
    <row r="106" spans="1:47" x14ac:dyDescent="0.2">
      <c r="B106" s="180"/>
      <c r="C106" s="180"/>
      <c r="D106" s="1"/>
      <c r="E106" s="180"/>
      <c r="F106" s="180"/>
      <c r="G106" s="37"/>
      <c r="H106" s="37"/>
      <c r="I106" s="180"/>
      <c r="J106" s="180"/>
      <c r="K106" s="1"/>
      <c r="L106" s="1"/>
      <c r="M106" s="180"/>
      <c r="O106" s="37"/>
      <c r="P106" s="22"/>
      <c r="Q106" s="37"/>
      <c r="R106" s="37"/>
      <c r="S106" s="1"/>
      <c r="T106" s="1"/>
      <c r="X106" s="135"/>
      <c r="Y106" s="9"/>
      <c r="Z106" s="9"/>
      <c r="AA106" s="9"/>
      <c r="AB106" s="135"/>
      <c r="AC106" s="105"/>
      <c r="AD106" s="9"/>
      <c r="AE106" s="9"/>
      <c r="AF106" s="135"/>
      <c r="AG106" s="9"/>
      <c r="AH106" s="67"/>
      <c r="AI106" s="9"/>
      <c r="AJ106" s="9"/>
      <c r="AK106" s="135"/>
      <c r="AL106" s="9"/>
      <c r="AM106" s="9"/>
      <c r="AN106" s="9"/>
      <c r="AO106" s="135"/>
      <c r="AP106" s="9"/>
      <c r="AQ106" s="9"/>
      <c r="AR106" s="67"/>
      <c r="AS106" s="67"/>
      <c r="AT106" s="9"/>
      <c r="AU106" s="9"/>
    </row>
    <row r="107" spans="1:47" s="7" customFormat="1" x14ac:dyDescent="0.2">
      <c r="A107" s="38"/>
      <c r="B107" s="147"/>
      <c r="C107" s="147"/>
      <c r="D107" s="147"/>
      <c r="E107" s="147"/>
      <c r="F107" s="147"/>
      <c r="G107" s="147"/>
      <c r="H107" s="148"/>
      <c r="I107" s="148"/>
      <c r="J107" s="147"/>
      <c r="K107" s="147"/>
      <c r="L107" s="147"/>
      <c r="M107" s="166"/>
      <c r="N107" s="114"/>
      <c r="O107" s="148"/>
      <c r="P107" s="166"/>
      <c r="Q107" s="167"/>
      <c r="R107" s="167"/>
      <c r="S107" s="168"/>
      <c r="T107" s="168"/>
      <c r="U107" s="150"/>
      <c r="V107" s="150"/>
      <c r="W107" s="9"/>
      <c r="X107" s="135"/>
      <c r="Y107" s="9"/>
      <c r="Z107" s="9"/>
      <c r="AA107" s="9"/>
      <c r="AB107" s="135"/>
      <c r="AC107" s="105"/>
      <c r="AD107" s="9"/>
      <c r="AE107" s="9"/>
      <c r="AF107" s="135"/>
      <c r="AG107" s="9"/>
      <c r="AH107" s="67"/>
      <c r="AI107" s="9"/>
      <c r="AJ107" s="9"/>
      <c r="AK107" s="135"/>
      <c r="AL107" s="9"/>
      <c r="AM107" s="9"/>
      <c r="AN107" s="9"/>
      <c r="AO107" s="135"/>
      <c r="AP107" s="9"/>
      <c r="AQ107" s="9"/>
      <c r="AR107" s="67"/>
      <c r="AS107" s="67"/>
      <c r="AT107" s="9"/>
      <c r="AU107" s="9"/>
    </row>
    <row r="108" spans="1:47" ht="26.25" thickBot="1" x14ac:dyDescent="0.25">
      <c r="A108" s="31">
        <v>33</v>
      </c>
      <c r="B108" s="209" t="s">
        <v>502</v>
      </c>
      <c r="C108" s="210" t="s">
        <v>503</v>
      </c>
      <c r="D108" s="100" t="s">
        <v>504</v>
      </c>
      <c r="E108" s="210" t="s">
        <v>505</v>
      </c>
      <c r="F108" s="189"/>
      <c r="G108" s="183" t="s">
        <v>506</v>
      </c>
      <c r="H108" s="365" t="s">
        <v>201</v>
      </c>
      <c r="I108" s="210" t="s">
        <v>117</v>
      </c>
      <c r="J108" s="187" t="s">
        <v>151</v>
      </c>
      <c r="K108" s="211">
        <v>0.47916666666666669</v>
      </c>
      <c r="L108" s="210" t="s">
        <v>507</v>
      </c>
      <c r="M108" s="187" t="s">
        <v>181</v>
      </c>
      <c r="O108" s="366" t="s">
        <v>508</v>
      </c>
      <c r="P108" s="162" t="s">
        <v>374</v>
      </c>
      <c r="Q108" s="128">
        <v>60</v>
      </c>
      <c r="U108" s="162" t="s">
        <v>520</v>
      </c>
      <c r="X108" s="135"/>
      <c r="Y108" s="9"/>
      <c r="Z108" s="9"/>
      <c r="AA108" s="9"/>
      <c r="AB108" s="135"/>
      <c r="AC108" s="105"/>
      <c r="AD108" s="9"/>
      <c r="AE108" s="9"/>
      <c r="AF108" s="135"/>
      <c r="AG108" s="9"/>
      <c r="AH108" s="67"/>
      <c r="AI108" s="9"/>
      <c r="AJ108" s="9"/>
      <c r="AK108" s="135"/>
      <c r="AL108" s="9"/>
      <c r="AM108" s="9"/>
      <c r="AN108" s="9"/>
      <c r="AO108" s="135"/>
      <c r="AP108" s="9"/>
      <c r="AQ108" s="9"/>
      <c r="AR108" s="67"/>
      <c r="AS108" s="67"/>
      <c r="AT108" s="9"/>
      <c r="AU108" s="9"/>
    </row>
    <row r="109" spans="1:47" x14ac:dyDescent="0.2">
      <c r="B109" s="188"/>
      <c r="C109" s="189"/>
      <c r="D109" s="1"/>
      <c r="E109" s="180"/>
      <c r="F109" s="180"/>
      <c r="G109" s="340"/>
      <c r="H109" s="37"/>
      <c r="I109" s="37"/>
      <c r="J109" s="1"/>
      <c r="K109" s="1"/>
      <c r="L109" s="1"/>
      <c r="M109" s="56"/>
      <c r="O109" s="37"/>
      <c r="P109" s="22"/>
      <c r="Q109" s="37"/>
      <c r="R109" s="37"/>
      <c r="S109" s="1"/>
      <c r="T109" s="1"/>
      <c r="X109" s="135"/>
      <c r="Y109" s="9"/>
      <c r="Z109" s="9"/>
      <c r="AA109" s="9"/>
      <c r="AB109" s="135"/>
      <c r="AC109" s="105"/>
      <c r="AD109" s="9"/>
      <c r="AE109" s="9"/>
      <c r="AF109" s="135"/>
      <c r="AG109" s="9"/>
      <c r="AH109" s="67"/>
      <c r="AI109" s="9"/>
      <c r="AJ109" s="9"/>
      <c r="AK109" s="135"/>
      <c r="AL109" s="9"/>
      <c r="AM109" s="9"/>
      <c r="AN109" s="9"/>
      <c r="AO109" s="135"/>
      <c r="AP109" s="9"/>
      <c r="AQ109" s="9"/>
      <c r="AR109" s="67"/>
      <c r="AS109" s="67"/>
      <c r="AT109" s="9"/>
      <c r="AU109" s="9"/>
    </row>
    <row r="110" spans="1:47" s="9" customFormat="1" x14ac:dyDescent="0.2">
      <c r="A110" s="38"/>
      <c r="B110" s="38"/>
      <c r="C110" s="38"/>
      <c r="D110" s="147"/>
      <c r="E110" s="147"/>
      <c r="F110" s="147"/>
      <c r="G110" s="147"/>
      <c r="H110" s="148"/>
      <c r="I110" s="148"/>
      <c r="J110" s="147"/>
      <c r="K110" s="147"/>
      <c r="L110" s="147"/>
      <c r="M110" s="149"/>
      <c r="N110" s="114"/>
      <c r="O110" s="148"/>
      <c r="P110" s="166"/>
      <c r="Q110" s="114"/>
      <c r="R110" s="114"/>
      <c r="U110" s="150"/>
      <c r="V110" s="150"/>
      <c r="X110" s="135"/>
      <c r="AB110" s="135"/>
      <c r="AC110" s="105"/>
      <c r="AF110" s="135"/>
      <c r="AH110" s="67"/>
      <c r="AK110" s="135"/>
      <c r="AO110" s="135"/>
      <c r="AR110" s="67"/>
      <c r="AS110" s="67"/>
    </row>
    <row r="111" spans="1:47" s="9" customFormat="1" ht="26.25" thickBot="1" x14ac:dyDescent="0.25">
      <c r="A111" s="33">
        <v>34</v>
      </c>
      <c r="B111" s="209" t="s">
        <v>480</v>
      </c>
      <c r="C111" s="210" t="s">
        <v>481</v>
      </c>
      <c r="D111" s="100" t="s">
        <v>482</v>
      </c>
      <c r="E111" s="210" t="s">
        <v>483</v>
      </c>
      <c r="F111" s="189"/>
      <c r="G111" s="354" t="s">
        <v>484</v>
      </c>
      <c r="H111" s="187" t="s">
        <v>485</v>
      </c>
      <c r="I111" s="209" t="s">
        <v>486</v>
      </c>
      <c r="J111" s="8"/>
      <c r="K111" s="8"/>
      <c r="L111" s="187" t="s">
        <v>487</v>
      </c>
      <c r="M111" s="353" t="s">
        <v>540</v>
      </c>
      <c r="N111" s="43"/>
      <c r="O111" s="45"/>
      <c r="P111" s="355" t="s">
        <v>501</v>
      </c>
      <c r="Q111" s="43"/>
      <c r="R111" s="43"/>
      <c r="X111" s="135"/>
      <c r="AB111" s="135"/>
      <c r="AC111" s="105"/>
      <c r="AF111" s="135"/>
      <c r="AH111" s="67"/>
      <c r="AK111" s="135"/>
      <c r="AO111" s="135"/>
      <c r="AR111" s="67"/>
      <c r="AS111" s="67"/>
    </row>
    <row r="112" spans="1:47" s="9" customFormat="1" x14ac:dyDescent="0.2">
      <c r="A112" s="33"/>
      <c r="B112" s="188"/>
      <c r="C112" s="189"/>
      <c r="D112" s="100"/>
      <c r="E112" s="189"/>
      <c r="F112" s="189"/>
      <c r="G112" s="354"/>
      <c r="H112" s="187"/>
      <c r="I112" s="188"/>
      <c r="J112" s="8"/>
      <c r="K112" s="8"/>
      <c r="L112" s="187"/>
      <c r="M112" s="353"/>
      <c r="N112" s="43"/>
      <c r="O112" s="45"/>
      <c r="P112" s="23"/>
      <c r="Q112" s="43"/>
      <c r="R112" s="43"/>
      <c r="X112" s="135"/>
      <c r="AB112" s="135"/>
      <c r="AC112" s="105"/>
      <c r="AF112" s="135"/>
      <c r="AH112" s="67"/>
      <c r="AK112" s="135"/>
      <c r="AO112" s="135"/>
      <c r="AR112" s="67"/>
      <c r="AS112" s="67"/>
    </row>
    <row r="113" spans="1:47" s="150" customFormat="1" x14ac:dyDescent="0.2">
      <c r="A113" s="38"/>
      <c r="B113" s="357"/>
      <c r="C113" s="357"/>
      <c r="D113" s="358"/>
      <c r="E113" s="357"/>
      <c r="F113" s="357"/>
      <c r="G113" s="359"/>
      <c r="H113" s="360"/>
      <c r="I113" s="357"/>
      <c r="J113" s="147"/>
      <c r="K113" s="147"/>
      <c r="L113" s="360"/>
      <c r="M113" s="149"/>
      <c r="N113" s="114"/>
      <c r="O113" s="148"/>
      <c r="P113" s="166"/>
      <c r="Q113" s="114"/>
      <c r="R113" s="114"/>
      <c r="X113" s="361"/>
      <c r="AB113" s="361"/>
      <c r="AC113" s="362"/>
      <c r="AF113" s="361"/>
      <c r="AH113" s="363"/>
      <c r="AK113" s="361"/>
      <c r="AO113" s="361"/>
      <c r="AR113" s="363"/>
      <c r="AS113" s="363"/>
    </row>
    <row r="114" spans="1:47" s="7" customFormat="1" x14ac:dyDescent="0.2">
      <c r="A114" s="38"/>
      <c r="B114" s="147"/>
      <c r="C114" s="147"/>
      <c r="D114" s="147"/>
      <c r="E114" s="147"/>
      <c r="F114" s="147"/>
      <c r="G114" s="147"/>
      <c r="H114" s="148"/>
      <c r="I114" s="148"/>
      <c r="J114" s="147"/>
      <c r="K114" s="147"/>
      <c r="L114" s="147"/>
      <c r="M114" s="166"/>
      <c r="N114" s="114"/>
      <c r="O114" s="148"/>
      <c r="P114" s="166"/>
      <c r="Q114" s="167"/>
      <c r="R114" s="167"/>
      <c r="S114" s="168"/>
      <c r="T114" s="168"/>
      <c r="U114" s="150"/>
      <c r="V114" s="150"/>
      <c r="W114" s="9"/>
      <c r="X114" s="135"/>
      <c r="Y114" s="9"/>
      <c r="Z114" s="9"/>
      <c r="AA114" s="9"/>
      <c r="AB114" s="135"/>
      <c r="AC114" s="105"/>
      <c r="AD114" s="9"/>
      <c r="AE114" s="9"/>
      <c r="AF114" s="135"/>
      <c r="AG114" s="9"/>
      <c r="AH114" s="67"/>
      <c r="AI114" s="9"/>
      <c r="AJ114" s="9"/>
      <c r="AK114" s="135"/>
      <c r="AL114" s="9"/>
      <c r="AM114" s="9"/>
      <c r="AN114" s="9"/>
      <c r="AO114" s="135"/>
      <c r="AP114" s="9"/>
      <c r="AQ114" s="9"/>
      <c r="AR114" s="67"/>
      <c r="AS114" s="67"/>
      <c r="AT114" s="9"/>
      <c r="AU114" s="9"/>
    </row>
    <row r="115" spans="1:47" ht="52.5" thickBot="1" x14ac:dyDescent="0.3">
      <c r="A115" s="31">
        <v>35</v>
      </c>
      <c r="B115" s="209" t="s">
        <v>474</v>
      </c>
      <c r="C115" s="187" t="s">
        <v>475</v>
      </c>
      <c r="D115" s="100" t="s">
        <v>476</v>
      </c>
      <c r="E115" s="1" t="s">
        <v>455</v>
      </c>
      <c r="F115" s="1"/>
      <c r="G115" s="26" t="s">
        <v>456</v>
      </c>
      <c r="H115" s="187" t="s">
        <v>477</v>
      </c>
      <c r="I115" s="37" t="s">
        <v>117</v>
      </c>
      <c r="J115" s="1" t="s">
        <v>457</v>
      </c>
      <c r="K115" s="211">
        <v>0.61458333333333337</v>
      </c>
      <c r="L115" s="210" t="s">
        <v>478</v>
      </c>
      <c r="M115" s="4" t="s">
        <v>458</v>
      </c>
      <c r="O115" s="187" t="s">
        <v>479</v>
      </c>
      <c r="P115" s="4" t="s">
        <v>72</v>
      </c>
      <c r="Q115" s="198">
        <v>58.38</v>
      </c>
      <c r="R115" s="198">
        <v>1.62</v>
      </c>
      <c r="S115" s="5"/>
      <c r="T115" s="5"/>
      <c r="U115" s="210" t="s">
        <v>525</v>
      </c>
      <c r="X115" s="135"/>
      <c r="Y115" s="9"/>
      <c r="Z115" s="9"/>
      <c r="AA115" s="9"/>
      <c r="AB115" s="135"/>
      <c r="AC115" s="105"/>
      <c r="AD115" s="9"/>
      <c r="AE115" s="9"/>
      <c r="AF115" s="135"/>
      <c r="AG115" s="9"/>
      <c r="AH115" s="67"/>
      <c r="AI115" s="9"/>
      <c r="AJ115" s="9"/>
      <c r="AK115" s="135"/>
      <c r="AL115" s="9"/>
      <c r="AM115" s="9"/>
      <c r="AN115" s="9"/>
      <c r="AO115" s="135"/>
      <c r="AP115" s="9"/>
      <c r="AQ115" s="9"/>
      <c r="AR115" s="67"/>
      <c r="AS115" s="67"/>
      <c r="AT115" s="9"/>
      <c r="AU115" s="9"/>
    </row>
    <row r="116" spans="1:47" x14ac:dyDescent="0.2">
      <c r="B116" s="180"/>
      <c r="C116" s="1"/>
      <c r="D116" s="1"/>
      <c r="E116" s="1"/>
      <c r="F116" s="1"/>
      <c r="G116" s="37"/>
      <c r="H116" s="37"/>
      <c r="I116" s="37"/>
      <c r="J116" s="1"/>
      <c r="K116" s="180"/>
      <c r="L116" s="1"/>
      <c r="M116" s="56"/>
      <c r="O116" s="37"/>
      <c r="P116" s="22"/>
      <c r="Q116" s="37"/>
      <c r="R116" s="37"/>
      <c r="S116" s="1"/>
      <c r="T116" s="1"/>
      <c r="X116" s="135"/>
      <c r="Y116" s="9"/>
      <c r="Z116" s="9"/>
      <c r="AA116" s="9"/>
      <c r="AB116" s="135"/>
      <c r="AC116" s="105"/>
      <c r="AD116" s="9"/>
      <c r="AE116" s="9"/>
      <c r="AF116" s="135"/>
      <c r="AG116" s="9"/>
      <c r="AH116" s="67"/>
      <c r="AI116" s="9"/>
      <c r="AJ116" s="9"/>
      <c r="AK116" s="135"/>
      <c r="AL116" s="9"/>
      <c r="AM116" s="9"/>
      <c r="AN116" s="9"/>
      <c r="AO116" s="135"/>
      <c r="AP116" s="9"/>
      <c r="AQ116" s="9"/>
      <c r="AR116" s="67"/>
      <c r="AS116" s="67"/>
      <c r="AT116" s="9"/>
      <c r="AU116" s="9"/>
    </row>
    <row r="117" spans="1:47" x14ac:dyDescent="0.2">
      <c r="A117" s="38"/>
      <c r="B117" s="147"/>
      <c r="C117" s="147"/>
      <c r="D117" s="147"/>
      <c r="E117" s="147"/>
      <c r="F117" s="147"/>
      <c r="G117" s="148"/>
      <c r="H117" s="148"/>
      <c r="I117" s="148"/>
      <c r="J117" s="147"/>
      <c r="K117" s="147"/>
      <c r="L117" s="147"/>
      <c r="M117" s="149"/>
      <c r="N117" s="114"/>
      <c r="O117" s="148"/>
      <c r="P117" s="166"/>
      <c r="Q117" s="114"/>
      <c r="R117" s="114"/>
      <c r="S117" s="150"/>
      <c r="T117" s="150"/>
      <c r="U117" s="150"/>
      <c r="V117" s="150"/>
      <c r="X117" s="135"/>
      <c r="Y117" s="9"/>
      <c r="Z117" s="9"/>
      <c r="AA117" s="9"/>
      <c r="AB117" s="135"/>
      <c r="AC117" s="105"/>
      <c r="AD117" s="9"/>
      <c r="AE117" s="9"/>
      <c r="AF117" s="135"/>
      <c r="AG117" s="9"/>
      <c r="AH117" s="67"/>
      <c r="AI117" s="9"/>
      <c r="AJ117" s="9"/>
      <c r="AK117" s="135"/>
      <c r="AL117" s="9"/>
      <c r="AM117" s="9"/>
      <c r="AN117" s="9"/>
      <c r="AO117" s="135"/>
      <c r="AP117" s="9"/>
      <c r="AQ117" s="9"/>
      <c r="AR117" s="67"/>
      <c r="AS117" s="67"/>
      <c r="AT117" s="9"/>
      <c r="AU117" s="9"/>
    </row>
    <row r="118" spans="1:47" s="9" customFormat="1" ht="50.25" customHeight="1" thickBot="1" x14ac:dyDescent="0.3">
      <c r="A118" s="33">
        <v>36</v>
      </c>
      <c r="B118" s="8" t="s">
        <v>459</v>
      </c>
      <c r="C118" s="8" t="s">
        <v>460</v>
      </c>
      <c r="D118" s="163" t="s">
        <v>488</v>
      </c>
      <c r="E118" s="8" t="s">
        <v>461</v>
      </c>
      <c r="F118" s="8"/>
      <c r="G118" s="354" t="s">
        <v>462</v>
      </c>
      <c r="H118" s="45" t="s">
        <v>145</v>
      </c>
      <c r="I118" s="45" t="s">
        <v>117</v>
      </c>
      <c r="J118" s="8" t="s">
        <v>463</v>
      </c>
      <c r="K118" s="8"/>
      <c r="L118" s="8"/>
      <c r="M118" s="353" t="s">
        <v>464</v>
      </c>
      <c r="N118" s="43"/>
      <c r="O118" s="45" t="s">
        <v>465</v>
      </c>
      <c r="P118" s="355" t="s">
        <v>72</v>
      </c>
      <c r="Q118" s="198">
        <v>58.38</v>
      </c>
      <c r="R118" s="198">
        <v>1.62</v>
      </c>
      <c r="U118" s="210" t="s">
        <v>547</v>
      </c>
      <c r="X118" s="135"/>
      <c r="AB118" s="135"/>
      <c r="AC118" s="105"/>
      <c r="AF118" s="135"/>
      <c r="AH118" s="67"/>
      <c r="AK118" s="135"/>
      <c r="AO118" s="135"/>
      <c r="AR118" s="67"/>
      <c r="AS118" s="67"/>
    </row>
    <row r="119" spans="1:47" s="9" customFormat="1" ht="50.25" customHeight="1" x14ac:dyDescent="0.2">
      <c r="A119" s="33"/>
      <c r="B119" s="8"/>
      <c r="C119" s="8"/>
      <c r="D119" s="8"/>
      <c r="E119" s="8"/>
      <c r="F119" s="8"/>
      <c r="G119" s="354"/>
      <c r="H119" s="45"/>
      <c r="I119" s="45"/>
      <c r="J119" s="8"/>
      <c r="K119" s="8"/>
      <c r="L119" s="8"/>
      <c r="M119" s="353"/>
      <c r="N119" s="43"/>
      <c r="O119" s="45"/>
      <c r="P119" s="355"/>
      <c r="Q119" s="43"/>
      <c r="R119" s="43"/>
      <c r="X119" s="135"/>
      <c r="AB119" s="135"/>
      <c r="AC119" s="105"/>
      <c r="AF119" s="135"/>
      <c r="AH119" s="67"/>
      <c r="AK119" s="135"/>
      <c r="AO119" s="135"/>
      <c r="AR119" s="67"/>
      <c r="AS119" s="67"/>
    </row>
    <row r="120" spans="1:47" s="9" customFormat="1" x14ac:dyDescent="0.2">
      <c r="A120" s="38"/>
      <c r="B120" s="147"/>
      <c r="C120" s="147"/>
      <c r="D120" s="147"/>
      <c r="E120" s="147"/>
      <c r="F120" s="147"/>
      <c r="G120" s="148"/>
      <c r="H120" s="148"/>
      <c r="I120" s="148"/>
      <c r="J120" s="147"/>
      <c r="K120" s="147"/>
      <c r="L120" s="147"/>
      <c r="M120" s="149"/>
      <c r="N120" s="114"/>
      <c r="O120" s="148"/>
      <c r="P120" s="166"/>
      <c r="Q120" s="114"/>
      <c r="R120" s="114"/>
      <c r="U120" s="150"/>
      <c r="V120" s="150"/>
      <c r="X120" s="135"/>
      <c r="AB120" s="135"/>
      <c r="AC120" s="105"/>
      <c r="AF120" s="135"/>
      <c r="AH120" s="67"/>
      <c r="AK120" s="135"/>
      <c r="AO120" s="135"/>
      <c r="AR120" s="67"/>
      <c r="AS120" s="67"/>
    </row>
    <row r="121" spans="1:47" s="9" customFormat="1" ht="69.75" thickBot="1" x14ac:dyDescent="0.3">
      <c r="A121" s="33">
        <v>37</v>
      </c>
      <c r="B121" s="209" t="s">
        <v>489</v>
      </c>
      <c r="C121" s="187" t="s">
        <v>490</v>
      </c>
      <c r="D121" s="100" t="s">
        <v>491</v>
      </c>
      <c r="E121" s="210" t="s">
        <v>492</v>
      </c>
      <c r="F121" s="189"/>
      <c r="G121" s="354" t="s">
        <v>493</v>
      </c>
      <c r="H121" s="313" t="s">
        <v>494</v>
      </c>
      <c r="I121" s="188" t="s">
        <v>427</v>
      </c>
      <c r="J121" s="364" t="s">
        <v>495</v>
      </c>
      <c r="K121" s="8" t="s">
        <v>496</v>
      </c>
      <c r="L121" s="210" t="s">
        <v>497</v>
      </c>
      <c r="M121" s="187" t="s">
        <v>137</v>
      </c>
      <c r="N121" s="209" t="s">
        <v>498</v>
      </c>
      <c r="O121" s="210" t="s">
        <v>499</v>
      </c>
      <c r="P121" s="355" t="s">
        <v>363</v>
      </c>
      <c r="Q121" s="198">
        <v>58.38</v>
      </c>
      <c r="R121" s="198">
        <v>1.62</v>
      </c>
      <c r="U121" s="209" t="s">
        <v>500</v>
      </c>
      <c r="V121" s="9" t="s">
        <v>373</v>
      </c>
      <c r="X121" s="135"/>
      <c r="AB121" s="135"/>
      <c r="AC121" s="105"/>
      <c r="AF121" s="135"/>
      <c r="AH121" s="67"/>
      <c r="AK121" s="135"/>
      <c r="AO121" s="135"/>
      <c r="AR121" s="67"/>
      <c r="AS121" s="67"/>
    </row>
    <row r="122" spans="1:47" s="9" customFormat="1" x14ac:dyDescent="0.2">
      <c r="A122" s="38"/>
      <c r="B122" s="147"/>
      <c r="C122" s="147"/>
      <c r="D122" s="147"/>
      <c r="E122" s="147"/>
      <c r="F122" s="147"/>
      <c r="G122" s="148"/>
      <c r="H122" s="148"/>
      <c r="I122" s="148"/>
      <c r="J122" s="147"/>
      <c r="K122" s="147"/>
      <c r="L122" s="147"/>
      <c r="M122" s="149"/>
      <c r="N122" s="114"/>
      <c r="O122" s="148"/>
      <c r="P122" s="166"/>
      <c r="Q122" s="114"/>
      <c r="R122" s="114"/>
      <c r="U122" s="150"/>
      <c r="V122" s="150"/>
      <c r="X122" s="135"/>
      <c r="AB122" s="135"/>
      <c r="AC122" s="105"/>
      <c r="AF122" s="135"/>
      <c r="AH122" s="67"/>
      <c r="AK122" s="135"/>
      <c r="AO122" s="135"/>
      <c r="AR122" s="67"/>
      <c r="AS122" s="67"/>
    </row>
    <row r="123" spans="1:47" s="9" customFormat="1" x14ac:dyDescent="0.2">
      <c r="A123" s="38"/>
      <c r="B123" s="147"/>
      <c r="C123" s="147"/>
      <c r="D123" s="147"/>
      <c r="E123" s="147"/>
      <c r="F123" s="147"/>
      <c r="G123" s="148"/>
      <c r="H123" s="148"/>
      <c r="I123" s="148"/>
      <c r="J123" s="147"/>
      <c r="K123" s="147"/>
      <c r="L123" s="147"/>
      <c r="M123" s="149"/>
      <c r="N123" s="114"/>
      <c r="O123" s="148"/>
      <c r="P123" s="166"/>
      <c r="Q123" s="114"/>
      <c r="R123" s="114"/>
      <c r="U123" s="150"/>
      <c r="V123" s="150"/>
      <c r="X123" s="135"/>
      <c r="AB123" s="135"/>
      <c r="AC123" s="105"/>
      <c r="AF123" s="135"/>
      <c r="AH123" s="67"/>
      <c r="AK123" s="135"/>
      <c r="AO123" s="135"/>
      <c r="AR123" s="67"/>
      <c r="AS123" s="67"/>
    </row>
    <row r="124" spans="1:47" s="9" customFormat="1" ht="51.75" x14ac:dyDescent="0.25">
      <c r="A124" s="33">
        <v>38</v>
      </c>
      <c r="B124" s="8" t="s">
        <v>466</v>
      </c>
      <c r="C124" s="8" t="s">
        <v>467</v>
      </c>
      <c r="D124" s="8"/>
      <c r="E124" s="8" t="s">
        <v>468</v>
      </c>
      <c r="F124" s="8"/>
      <c r="G124" s="354" t="s">
        <v>469</v>
      </c>
      <c r="H124" s="45" t="s">
        <v>470</v>
      </c>
      <c r="I124" s="45" t="s">
        <v>471</v>
      </c>
      <c r="J124" s="39">
        <v>43051</v>
      </c>
      <c r="K124" s="356">
        <v>0.47916666666666669</v>
      </c>
      <c r="L124" s="8" t="s">
        <v>473</v>
      </c>
      <c r="M124" s="353" t="s">
        <v>472</v>
      </c>
      <c r="N124" s="43"/>
      <c r="O124" s="45"/>
      <c r="P124" s="355" t="s">
        <v>363</v>
      </c>
      <c r="Q124" s="198">
        <v>58.38</v>
      </c>
      <c r="R124" s="198">
        <v>1.62</v>
      </c>
      <c r="V124" s="9" t="s">
        <v>373</v>
      </c>
      <c r="X124" s="135"/>
      <c r="AB124" s="135"/>
      <c r="AC124" s="105"/>
      <c r="AF124" s="135"/>
      <c r="AH124" s="67"/>
      <c r="AK124" s="135"/>
      <c r="AO124" s="135"/>
      <c r="AR124" s="67"/>
      <c r="AS124" s="67"/>
    </row>
    <row r="125" spans="1:47" s="9" customFormat="1" x14ac:dyDescent="0.2">
      <c r="A125" s="33"/>
      <c r="B125" s="8"/>
      <c r="C125" s="8"/>
      <c r="D125" s="8"/>
      <c r="E125" s="8"/>
      <c r="F125" s="8"/>
      <c r="G125" s="354"/>
      <c r="H125" s="45"/>
      <c r="I125" s="45"/>
      <c r="J125" s="39"/>
      <c r="K125" s="356"/>
      <c r="L125" s="8"/>
      <c r="M125" s="353"/>
      <c r="N125" s="43"/>
      <c r="O125" s="45"/>
      <c r="P125" s="355"/>
      <c r="Q125" s="43"/>
      <c r="R125" s="43"/>
      <c r="X125" s="135"/>
      <c r="AB125" s="135"/>
      <c r="AC125" s="105"/>
      <c r="AF125" s="135"/>
      <c r="AH125" s="67"/>
      <c r="AK125" s="135"/>
      <c r="AO125" s="135"/>
      <c r="AR125" s="67"/>
      <c r="AS125" s="67"/>
    </row>
    <row r="126" spans="1:47" s="150" customFormat="1" x14ac:dyDescent="0.2">
      <c r="A126" s="38"/>
      <c r="B126" s="147"/>
      <c r="C126" s="147"/>
      <c r="D126" s="147"/>
      <c r="E126" s="147"/>
      <c r="F126" s="147"/>
      <c r="G126" s="359"/>
      <c r="H126" s="148"/>
      <c r="I126" s="148"/>
      <c r="J126" s="147"/>
      <c r="K126" s="147"/>
      <c r="L126" s="147"/>
      <c r="M126" s="367"/>
      <c r="N126" s="114"/>
      <c r="O126" s="148"/>
      <c r="P126" s="367"/>
      <c r="Q126" s="114"/>
      <c r="R126" s="114"/>
      <c r="X126" s="361"/>
      <c r="AB126" s="361"/>
      <c r="AC126" s="362"/>
      <c r="AF126" s="361"/>
      <c r="AH126" s="363"/>
      <c r="AK126" s="361"/>
      <c r="AO126" s="361"/>
      <c r="AR126" s="363"/>
      <c r="AS126" s="363"/>
    </row>
    <row r="127" spans="1:47" s="9" customFormat="1" x14ac:dyDescent="0.2">
      <c r="A127" s="33"/>
      <c r="B127" s="8"/>
      <c r="C127" s="8"/>
      <c r="D127" s="8"/>
      <c r="E127" s="8"/>
      <c r="F127" s="8"/>
      <c r="G127" s="354"/>
      <c r="H127" s="45"/>
      <c r="I127" s="45"/>
      <c r="J127" s="8"/>
      <c r="K127" s="8"/>
      <c r="L127" s="8"/>
      <c r="M127" s="355"/>
      <c r="N127" s="43"/>
      <c r="O127" s="45"/>
      <c r="P127" s="355"/>
      <c r="Q127" s="43"/>
      <c r="R127" s="43"/>
      <c r="X127" s="135"/>
      <c r="AB127" s="135"/>
      <c r="AC127" s="105"/>
      <c r="AF127" s="135"/>
      <c r="AH127" s="67"/>
      <c r="AK127" s="135"/>
      <c r="AO127" s="135"/>
      <c r="AR127" s="67"/>
      <c r="AS127" s="67"/>
    </row>
    <row r="128" spans="1:47" s="9" customFormat="1" ht="51.75" thickBot="1" x14ac:dyDescent="0.25">
      <c r="A128" s="9">
        <v>39</v>
      </c>
      <c r="B128" s="209" t="s">
        <v>509</v>
      </c>
      <c r="C128" s="187" t="s">
        <v>510</v>
      </c>
      <c r="D128" s="163" t="s">
        <v>142</v>
      </c>
      <c r="E128" s="210" t="s">
        <v>143</v>
      </c>
      <c r="F128" s="189"/>
      <c r="G128" s="368" t="s">
        <v>511</v>
      </c>
      <c r="H128" s="187" t="s">
        <v>512</v>
      </c>
      <c r="I128" s="209" t="s">
        <v>111</v>
      </c>
      <c r="J128" s="210" t="s">
        <v>405</v>
      </c>
      <c r="K128" s="211">
        <v>0.8125</v>
      </c>
      <c r="L128" s="187" t="s">
        <v>513</v>
      </c>
      <c r="M128" s="210" t="s">
        <v>521</v>
      </c>
      <c r="N128" s="164" t="s">
        <v>514</v>
      </c>
      <c r="O128" s="210" t="s">
        <v>515</v>
      </c>
      <c r="P128" s="164" t="s">
        <v>523</v>
      </c>
      <c r="Q128" s="374">
        <v>60</v>
      </c>
      <c r="U128" s="164" t="s">
        <v>90</v>
      </c>
      <c r="V128" s="27" t="s">
        <v>522</v>
      </c>
      <c r="X128" s="135"/>
      <c r="AB128" s="135"/>
      <c r="AC128" s="105"/>
      <c r="AF128" s="135"/>
      <c r="AH128" s="67"/>
      <c r="AK128" s="135"/>
      <c r="AO128" s="135"/>
      <c r="AR128" s="67"/>
      <c r="AS128" s="67"/>
    </row>
    <row r="129" spans="1:47" s="150" customFormat="1" ht="12.75" x14ac:dyDescent="0.2">
      <c r="B129" s="357"/>
      <c r="C129" s="360"/>
      <c r="D129" s="369"/>
      <c r="E129" s="357"/>
      <c r="F129" s="357"/>
      <c r="G129" s="370"/>
      <c r="H129" s="360"/>
      <c r="I129" s="357"/>
      <c r="J129" s="357"/>
      <c r="K129" s="371"/>
      <c r="L129" s="360"/>
      <c r="M129" s="357"/>
      <c r="N129" s="372"/>
      <c r="O129" s="357"/>
      <c r="P129" s="372"/>
      <c r="U129" s="372"/>
      <c r="X129" s="361"/>
      <c r="AB129" s="361"/>
      <c r="AC129" s="362"/>
      <c r="AF129" s="361"/>
      <c r="AH129" s="363"/>
      <c r="AK129" s="361"/>
      <c r="AO129" s="361"/>
      <c r="AR129" s="363"/>
      <c r="AS129" s="363"/>
    </row>
    <row r="130" spans="1:47" s="9" customFormat="1" x14ac:dyDescent="0.2">
      <c r="A130" s="33"/>
      <c r="B130" s="180"/>
      <c r="C130" s="1"/>
      <c r="E130" s="180"/>
      <c r="F130" s="180"/>
      <c r="G130" s="26"/>
      <c r="H130" s="37"/>
      <c r="I130" s="180"/>
      <c r="J130" s="180"/>
      <c r="K130" s="180"/>
      <c r="L130" s="1"/>
      <c r="M130" s="180"/>
      <c r="N130" s="46"/>
      <c r="O130" s="37"/>
      <c r="P130" s="4"/>
      <c r="Q130" s="43"/>
      <c r="R130" s="43"/>
      <c r="X130" s="135"/>
      <c r="AB130" s="135"/>
      <c r="AC130" s="105"/>
      <c r="AF130" s="135"/>
      <c r="AH130" s="67"/>
      <c r="AK130" s="135"/>
      <c r="AO130" s="135"/>
      <c r="AR130" s="67"/>
      <c r="AS130" s="67"/>
    </row>
    <row r="131" spans="1:47" s="9" customFormat="1" ht="52.5" thickBot="1" x14ac:dyDescent="0.3">
      <c r="A131" s="33">
        <v>40</v>
      </c>
      <c r="B131" s="1" t="s">
        <v>450</v>
      </c>
      <c r="C131" s="1" t="s">
        <v>451</v>
      </c>
      <c r="E131" s="1" t="s">
        <v>453</v>
      </c>
      <c r="F131" s="1"/>
      <c r="G131" s="26" t="s">
        <v>516</v>
      </c>
      <c r="H131" s="37" t="s">
        <v>452</v>
      </c>
      <c r="I131" s="209" t="s">
        <v>111</v>
      </c>
      <c r="J131" s="1" t="s">
        <v>517</v>
      </c>
      <c r="K131" s="255">
        <v>0.64583333333333337</v>
      </c>
      <c r="L131" s="210" t="s">
        <v>518</v>
      </c>
      <c r="M131" s="4" t="s">
        <v>454</v>
      </c>
      <c r="N131" s="46"/>
      <c r="O131" s="37"/>
      <c r="P131" s="4" t="s">
        <v>374</v>
      </c>
      <c r="Q131" s="198">
        <v>58.38</v>
      </c>
      <c r="R131" s="198">
        <v>1.62</v>
      </c>
      <c r="U131" s="164" t="s">
        <v>519</v>
      </c>
      <c r="X131" s="135"/>
      <c r="AB131" s="135"/>
      <c r="AC131" s="105"/>
      <c r="AF131" s="135"/>
      <c r="AH131" s="67"/>
      <c r="AK131" s="135"/>
      <c r="AO131" s="135"/>
      <c r="AR131" s="67"/>
      <c r="AS131" s="67"/>
    </row>
    <row r="132" spans="1:47" s="9" customFormat="1" x14ac:dyDescent="0.2">
      <c r="A132" s="33"/>
      <c r="B132" s="1"/>
      <c r="C132" s="1"/>
      <c r="E132" s="1"/>
      <c r="F132" s="1"/>
      <c r="G132" s="26"/>
      <c r="H132" s="37"/>
      <c r="I132" s="188"/>
      <c r="J132" s="1"/>
      <c r="K132" s="255"/>
      <c r="L132" s="189"/>
      <c r="M132" s="4"/>
      <c r="N132" s="46"/>
      <c r="O132" s="37"/>
      <c r="P132" s="4"/>
      <c r="Q132" s="43"/>
      <c r="R132" s="43"/>
      <c r="U132" s="164"/>
      <c r="X132" s="135"/>
      <c r="AB132" s="135"/>
      <c r="AC132" s="105"/>
      <c r="AF132" s="135"/>
      <c r="AH132" s="67"/>
      <c r="AK132" s="135"/>
      <c r="AO132" s="135"/>
      <c r="AR132" s="67"/>
      <c r="AS132" s="67"/>
    </row>
    <row r="133" spans="1:47" s="150" customFormat="1" ht="12.75" x14ac:dyDescent="0.2">
      <c r="B133" s="357"/>
      <c r="C133" s="360"/>
      <c r="D133" s="369"/>
      <c r="E133" s="357"/>
      <c r="F133" s="357"/>
      <c r="G133" s="370"/>
      <c r="H133" s="360"/>
      <c r="I133" s="357"/>
      <c r="J133" s="357"/>
      <c r="K133" s="371"/>
      <c r="L133" s="360"/>
      <c r="M133" s="357"/>
      <c r="N133" s="372"/>
      <c r="O133" s="357"/>
      <c r="P133" s="372"/>
      <c r="U133" s="372"/>
      <c r="X133" s="361"/>
      <c r="AB133" s="361"/>
      <c r="AC133" s="362"/>
      <c r="AF133" s="361"/>
      <c r="AH133" s="363"/>
      <c r="AK133" s="361"/>
      <c r="AO133" s="361"/>
      <c r="AR133" s="363"/>
      <c r="AS133" s="363"/>
    </row>
    <row r="134" spans="1:47" s="9" customFormat="1" x14ac:dyDescent="0.2">
      <c r="A134" s="33">
        <v>41</v>
      </c>
      <c r="B134" s="1"/>
      <c r="C134" s="1"/>
      <c r="D134" s="373"/>
      <c r="E134" s="1"/>
      <c r="F134" s="1"/>
      <c r="G134" s="26"/>
      <c r="H134" s="37"/>
      <c r="I134" s="188"/>
      <c r="J134" s="1"/>
      <c r="K134" s="255"/>
      <c r="L134" s="189"/>
      <c r="M134" s="4"/>
      <c r="N134" s="46"/>
      <c r="O134" s="37"/>
      <c r="P134" s="4"/>
      <c r="Q134" s="43"/>
      <c r="R134" s="43"/>
      <c r="U134" s="164"/>
      <c r="X134" s="135"/>
      <c r="AB134" s="135"/>
      <c r="AC134" s="105"/>
      <c r="AF134" s="135"/>
      <c r="AH134" s="67"/>
      <c r="AK134" s="135"/>
      <c r="AO134" s="135"/>
      <c r="AR134" s="67"/>
      <c r="AS134" s="67"/>
    </row>
    <row r="135" spans="1:47" s="9" customFormat="1" x14ac:dyDescent="0.2">
      <c r="A135" s="33"/>
      <c r="B135" s="1"/>
      <c r="C135" s="1"/>
      <c r="E135" s="1"/>
      <c r="F135" s="1"/>
      <c r="G135" s="26"/>
      <c r="H135" s="37"/>
      <c r="I135" s="188"/>
      <c r="J135" s="1"/>
      <c r="K135" s="255"/>
      <c r="L135" s="189"/>
      <c r="M135" s="4"/>
      <c r="N135" s="46"/>
      <c r="O135" s="37"/>
      <c r="P135" s="4"/>
      <c r="Q135" s="43"/>
      <c r="R135" s="43"/>
      <c r="U135" s="164"/>
      <c r="X135" s="135"/>
      <c r="AB135" s="135"/>
      <c r="AC135" s="105"/>
      <c r="AF135" s="135"/>
      <c r="AH135" s="67"/>
      <c r="AK135" s="135"/>
      <c r="AO135" s="135"/>
      <c r="AR135" s="67"/>
      <c r="AS135" s="67"/>
    </row>
    <row r="136" spans="1:47" s="9" customFormat="1" x14ac:dyDescent="0.2">
      <c r="A136" s="33"/>
      <c r="B136" s="1"/>
      <c r="C136" s="1"/>
      <c r="E136" s="1"/>
      <c r="F136" s="1"/>
      <c r="G136" s="26"/>
      <c r="H136" s="37"/>
      <c r="I136" s="188"/>
      <c r="J136" s="1"/>
      <c r="K136" s="255"/>
      <c r="L136" s="189"/>
      <c r="M136" s="4"/>
      <c r="N136" s="46"/>
      <c r="O136" s="37"/>
      <c r="P136" s="4"/>
      <c r="Q136" s="43"/>
      <c r="R136" s="43"/>
      <c r="U136" s="164"/>
      <c r="X136" s="135"/>
      <c r="AB136" s="135"/>
      <c r="AC136" s="105"/>
      <c r="AF136" s="135"/>
      <c r="AH136" s="67"/>
      <c r="AK136" s="135"/>
      <c r="AO136" s="135"/>
      <c r="AR136" s="67"/>
      <c r="AS136" s="67"/>
    </row>
    <row r="137" spans="1:47" s="150" customFormat="1" ht="12.75" x14ac:dyDescent="0.2">
      <c r="B137" s="357"/>
      <c r="C137" s="360"/>
      <c r="D137" s="369"/>
      <c r="E137" s="357"/>
      <c r="F137" s="357"/>
      <c r="G137" s="370"/>
      <c r="H137" s="360"/>
      <c r="I137" s="357"/>
      <c r="J137" s="357"/>
      <c r="K137" s="371"/>
      <c r="L137" s="360"/>
      <c r="M137" s="357"/>
      <c r="N137" s="372"/>
      <c r="O137" s="357"/>
      <c r="P137" s="372"/>
      <c r="U137" s="372"/>
      <c r="X137" s="361"/>
      <c r="AB137" s="361"/>
      <c r="AC137" s="362"/>
      <c r="AF137" s="361"/>
      <c r="AH137" s="363"/>
      <c r="AK137" s="361"/>
      <c r="AO137" s="361"/>
      <c r="AR137" s="363"/>
      <c r="AS137" s="363"/>
    </row>
    <row r="138" spans="1:47" x14ac:dyDescent="0.2">
      <c r="A138" s="33"/>
      <c r="B138" s="1"/>
      <c r="C138" s="9"/>
      <c r="D138" s="1"/>
      <c r="E138" s="9"/>
      <c r="F138" s="9"/>
      <c r="G138" s="9"/>
      <c r="H138" s="9"/>
      <c r="I138" s="9"/>
      <c r="J138" s="9"/>
      <c r="K138" s="9"/>
      <c r="L138" s="9"/>
      <c r="M138" s="9"/>
      <c r="N138" s="9"/>
      <c r="O138" s="48"/>
      <c r="P138" s="48"/>
      <c r="Q138" s="5"/>
      <c r="R138" s="5"/>
      <c r="U138" s="9"/>
      <c r="V138" s="9"/>
      <c r="X138" s="135"/>
      <c r="Y138" s="9"/>
      <c r="Z138" s="9"/>
      <c r="AA138" s="9"/>
      <c r="AB138" s="135"/>
      <c r="AC138" s="105"/>
      <c r="AD138" s="9"/>
      <c r="AE138" s="9"/>
      <c r="AF138" s="135"/>
      <c r="AG138" s="9"/>
      <c r="AH138" s="67"/>
      <c r="AI138" s="9"/>
      <c r="AJ138" s="9"/>
      <c r="AK138" s="135"/>
      <c r="AL138" s="9"/>
      <c r="AM138" s="9"/>
      <c r="AN138" s="9"/>
      <c r="AO138" s="135"/>
      <c r="AP138" s="9"/>
      <c r="AQ138" s="9"/>
      <c r="AR138" s="67"/>
      <c r="AS138" s="67"/>
      <c r="AT138" s="9"/>
      <c r="AU138" s="9"/>
    </row>
    <row r="139" spans="1:47" x14ac:dyDescent="0.2">
      <c r="B139" s="1"/>
      <c r="C139" s="1"/>
      <c r="D139" s="1"/>
      <c r="E139" s="1"/>
      <c r="F139" s="1"/>
      <c r="G139" s="37"/>
      <c r="H139" s="37"/>
      <c r="I139" s="37"/>
      <c r="J139" s="1"/>
      <c r="K139" s="1"/>
      <c r="L139" s="1"/>
      <c r="M139" s="56"/>
      <c r="N139" s="182" t="s">
        <v>541</v>
      </c>
      <c r="O139" s="46">
        <f>COUNTIF(I4:I131,"*cancelled*")</f>
        <v>1</v>
      </c>
      <c r="P139" s="22"/>
      <c r="Q139" s="130">
        <f>SUM(Q4:Q131)</f>
        <v>2174.6400000000012</v>
      </c>
      <c r="R139" s="130">
        <f>SUM(R4:R106)</f>
        <v>37.260000000000005</v>
      </c>
      <c r="X139" s="135"/>
      <c r="Y139" s="9"/>
      <c r="Z139" s="9"/>
      <c r="AA139" s="9"/>
      <c r="AB139" s="135"/>
      <c r="AC139" s="105"/>
      <c r="AD139" s="9"/>
      <c r="AE139" s="9"/>
      <c r="AF139" s="135"/>
      <c r="AG139" s="9"/>
      <c r="AH139" s="67"/>
      <c r="AI139" s="9"/>
      <c r="AJ139" s="9"/>
      <c r="AK139" s="135"/>
      <c r="AL139" s="9"/>
      <c r="AM139" s="9"/>
      <c r="AN139" s="9"/>
      <c r="AO139" s="135"/>
      <c r="AP139" s="9"/>
      <c r="AQ139" s="9"/>
      <c r="AR139" s="67"/>
      <c r="AS139" s="67"/>
      <c r="AT139" s="9"/>
      <c r="AU139" s="9"/>
    </row>
    <row r="140" spans="1:47" x14ac:dyDescent="0.2">
      <c r="B140" s="1"/>
      <c r="C140" s="1"/>
      <c r="E140" s="1"/>
      <c r="F140" s="1"/>
      <c r="G140" s="37"/>
      <c r="H140" s="37"/>
      <c r="I140" s="37"/>
      <c r="J140" s="1"/>
      <c r="K140" s="1"/>
      <c r="L140" s="1" t="s">
        <v>95</v>
      </c>
      <c r="M140" s="375">
        <f>(COUNTIF(M4:M131,"*free*")+COUNTIF(M8:M131,"*gratis*"))</f>
        <v>0</v>
      </c>
      <c r="N140" s="182" t="s">
        <v>33</v>
      </c>
      <c r="O140" s="46">
        <f>COUNTIF(I4:I131,"Saturday*")</f>
        <v>1</v>
      </c>
      <c r="P140" s="22"/>
      <c r="X140" s="135"/>
      <c r="Y140" s="9"/>
      <c r="Z140" s="9"/>
      <c r="AA140" s="9"/>
      <c r="AB140" s="135"/>
      <c r="AC140" s="105"/>
      <c r="AD140" s="9"/>
      <c r="AE140" s="9"/>
      <c r="AF140" s="135"/>
      <c r="AG140" s="9"/>
      <c r="AH140" s="67"/>
      <c r="AI140" s="9"/>
      <c r="AJ140" s="9"/>
      <c r="AK140" s="135"/>
      <c r="AL140" s="9"/>
      <c r="AM140" s="9"/>
      <c r="AN140" s="9"/>
      <c r="AO140" s="135"/>
      <c r="AP140" s="9"/>
      <c r="AQ140" s="9"/>
      <c r="AR140" s="67"/>
      <c r="AS140" s="67"/>
      <c r="AT140" s="9"/>
      <c r="AU140" s="9"/>
    </row>
    <row r="141" spans="1:47" x14ac:dyDescent="0.2">
      <c r="L141" s="1" t="s">
        <v>70</v>
      </c>
      <c r="M141" s="375">
        <f>COUNTIF(M4:M131,"*mail*")</f>
        <v>2</v>
      </c>
      <c r="N141" s="182" t="s">
        <v>88</v>
      </c>
      <c r="O141" s="46">
        <f>COUNTIF(I4:I106,"Sunday*")</f>
        <v>3</v>
      </c>
      <c r="P141" s="162" t="s">
        <v>68</v>
      </c>
      <c r="Q141" s="46">
        <f>(COUNTIF(P4:P131,"3GM"))</f>
        <v>9</v>
      </c>
      <c r="R141" s="46" t="s">
        <v>524</v>
      </c>
      <c r="U141">
        <f>COUNTIFS(U4:U131,"*radio*")</f>
        <v>3</v>
      </c>
      <c r="X141" s="135"/>
      <c r="Y141" s="9"/>
      <c r="Z141" s="9"/>
      <c r="AA141" s="9"/>
      <c r="AB141" s="135"/>
      <c r="AC141" s="105"/>
      <c r="AD141" s="9"/>
      <c r="AE141" s="9"/>
      <c r="AF141" s="135"/>
      <c r="AG141" s="9"/>
      <c r="AH141" s="67"/>
      <c r="AI141" s="9"/>
      <c r="AJ141" s="9"/>
      <c r="AK141" s="135"/>
      <c r="AL141" s="9"/>
      <c r="AM141" s="9"/>
      <c r="AN141" s="9"/>
      <c r="AO141" s="135"/>
      <c r="AP141" s="9"/>
      <c r="AQ141" s="9"/>
      <c r="AR141" s="67"/>
      <c r="AS141" s="67"/>
      <c r="AT141" s="9"/>
      <c r="AU141" s="9"/>
    </row>
    <row r="142" spans="1:47" x14ac:dyDescent="0.2">
      <c r="L142" s="1" t="s">
        <v>94</v>
      </c>
      <c r="M142" s="375">
        <f>COUNTIF(M4:M131,"*paypal*")</f>
        <v>28</v>
      </c>
      <c r="N142" s="182" t="s">
        <v>116</v>
      </c>
      <c r="O142" s="46">
        <f>COUNTIF(I4:I131,"Monday*")</f>
        <v>4</v>
      </c>
      <c r="P142" s="162" t="s">
        <v>69</v>
      </c>
      <c r="Q142" s="46">
        <f>(COUNTIF(P4:P131,"PC"))</f>
        <v>0</v>
      </c>
      <c r="R142" s="46" t="s">
        <v>93</v>
      </c>
      <c r="U142">
        <f>COUNTIFS(U5:U132,"*poster*")</f>
        <v>6</v>
      </c>
      <c r="X142" s="135"/>
      <c r="Y142" s="9"/>
      <c r="Z142" s="9"/>
      <c r="AA142" s="9"/>
      <c r="AB142" s="135"/>
      <c r="AC142" s="105"/>
      <c r="AD142" s="9"/>
      <c r="AE142" s="9"/>
      <c r="AF142" s="135"/>
      <c r="AG142" s="9"/>
      <c r="AH142" s="67"/>
      <c r="AI142" s="9"/>
      <c r="AJ142" s="9"/>
      <c r="AK142" s="135"/>
      <c r="AL142" s="9"/>
      <c r="AM142" s="9"/>
      <c r="AN142" s="9"/>
      <c r="AO142" s="135"/>
      <c r="AP142" s="9"/>
      <c r="AQ142" s="9"/>
      <c r="AR142" s="67"/>
      <c r="AS142" s="67"/>
      <c r="AT142" s="9"/>
      <c r="AU142" s="9"/>
    </row>
    <row r="143" spans="1:47" s="7" customFormat="1" x14ac:dyDescent="0.2">
      <c r="A143" s="31"/>
      <c r="B143"/>
      <c r="C143"/>
      <c r="D143"/>
      <c r="E143"/>
      <c r="F143"/>
      <c r="G143" s="46"/>
      <c r="H143" s="46"/>
      <c r="I143" s="46"/>
      <c r="J143"/>
      <c r="K143"/>
      <c r="L143" s="1" t="s">
        <v>75</v>
      </c>
      <c r="M143" s="375">
        <f>(COUNTIF(M4:M131,"*COD*")+COUNTIF(M4:M131,"*cash*"))</f>
        <v>8</v>
      </c>
      <c r="N143" s="182" t="s">
        <v>117</v>
      </c>
      <c r="O143" s="46">
        <f>COUNTIF(I4:I131,"Tuesday*")</f>
        <v>27</v>
      </c>
      <c r="P143" s="162" t="s">
        <v>72</v>
      </c>
      <c r="Q143" s="46">
        <f>(COUNTIF(P4:P131,"HCT"))</f>
        <v>14</v>
      </c>
      <c r="R143" s="46" t="s">
        <v>90</v>
      </c>
      <c r="S143"/>
      <c r="T143"/>
      <c r="U143">
        <f>COUNTIFS(U6:U133,"*member*")</f>
        <v>9</v>
      </c>
      <c r="V143"/>
      <c r="W143" s="9"/>
      <c r="X143" s="135"/>
      <c r="Y143" s="9"/>
      <c r="Z143" s="9"/>
      <c r="AA143" s="9"/>
      <c r="AB143" s="135"/>
      <c r="AC143" s="105"/>
      <c r="AD143" s="9"/>
      <c r="AE143" s="9"/>
      <c r="AF143" s="135"/>
      <c r="AG143" s="9"/>
      <c r="AH143" s="67"/>
      <c r="AI143" s="9"/>
      <c r="AJ143" s="9"/>
      <c r="AK143" s="135"/>
      <c r="AL143" s="9"/>
      <c r="AM143" s="9"/>
      <c r="AN143" s="9"/>
      <c r="AO143" s="135"/>
      <c r="AP143" s="9"/>
      <c r="AQ143" s="9"/>
      <c r="AR143" s="67"/>
      <c r="AS143" s="67"/>
      <c r="AT143" s="9"/>
      <c r="AU143" s="9"/>
    </row>
    <row r="144" spans="1:47" s="3" customFormat="1" x14ac:dyDescent="0.2">
      <c r="A144" s="31"/>
      <c r="B144"/>
      <c r="C144"/>
      <c r="D144"/>
      <c r="E144"/>
      <c r="F144"/>
      <c r="G144" s="46"/>
      <c r="H144" s="46"/>
      <c r="I144" s="46"/>
      <c r="J144"/>
      <c r="K144"/>
      <c r="L144" s="3" t="s">
        <v>540</v>
      </c>
      <c r="M144" s="375">
        <f>(COUNTIF(M4:M131,"*refund*"))</f>
        <v>1</v>
      </c>
      <c r="N144" s="164" t="s">
        <v>427</v>
      </c>
      <c r="O144" s="46">
        <f>COUNTIF(I4:I131,"Wednesday*")</f>
        <v>3</v>
      </c>
      <c r="P144" s="162" t="s">
        <v>81</v>
      </c>
      <c r="Q144" s="46">
        <f>(COUNTIF(P4:P131,"FA"))</f>
        <v>1</v>
      </c>
      <c r="R144" s="46" t="s">
        <v>526</v>
      </c>
      <c r="S144"/>
      <c r="T144"/>
      <c r="U144">
        <f>COUNTIFS(U4:U131,"*QT performance*")</f>
        <v>2</v>
      </c>
      <c r="V144"/>
      <c r="X144" s="140"/>
      <c r="Y144" s="12"/>
      <c r="Z144" s="12"/>
      <c r="AA144" s="12"/>
      <c r="AB144" s="140"/>
      <c r="AC144" s="110"/>
      <c r="AD144" s="12"/>
      <c r="AE144" s="12"/>
      <c r="AF144" s="140"/>
      <c r="AG144" s="12"/>
      <c r="AH144" s="69"/>
      <c r="AI144" s="12"/>
      <c r="AJ144" s="12"/>
      <c r="AK144" s="140"/>
      <c r="AL144" s="12"/>
      <c r="AM144" s="12"/>
      <c r="AN144" s="12"/>
      <c r="AO144" s="140"/>
      <c r="AP144" s="12"/>
      <c r="AQ144" s="12"/>
      <c r="AR144" s="69"/>
      <c r="AS144" s="69"/>
      <c r="AT144" s="12"/>
      <c r="AU144" s="12"/>
    </row>
    <row r="145" spans="1:47" x14ac:dyDescent="0.2">
      <c r="L145" s="1" t="s">
        <v>89</v>
      </c>
      <c r="M145" s="37">
        <f>SUM(M140:M144)</f>
        <v>39</v>
      </c>
      <c r="N145" s="46" t="s">
        <v>89</v>
      </c>
      <c r="O145" s="37">
        <f>SUM(O139:O144)</f>
        <v>39</v>
      </c>
      <c r="P145" s="162" t="s">
        <v>82</v>
      </c>
      <c r="Q145" s="46">
        <f>(COUNTIF(P4:P131,"BYOB"))</f>
        <v>0</v>
      </c>
      <c r="R145" s="46" t="s">
        <v>528</v>
      </c>
      <c r="U145">
        <f>COUNTIFS(U5:U132,"*ebiz*")</f>
        <v>1</v>
      </c>
      <c r="X145" s="135"/>
      <c r="Y145" s="9"/>
      <c r="Z145" s="9"/>
      <c r="AA145" s="9"/>
      <c r="AB145" s="135"/>
      <c r="AC145" s="105"/>
      <c r="AD145" s="9"/>
      <c r="AE145" s="9"/>
      <c r="AF145" s="135"/>
      <c r="AG145" s="9"/>
      <c r="AH145" s="67"/>
      <c r="AI145" s="9"/>
      <c r="AJ145" s="9"/>
      <c r="AK145" s="135"/>
      <c r="AL145" s="9"/>
      <c r="AM145" s="9"/>
      <c r="AN145" s="9"/>
      <c r="AO145" s="135"/>
      <c r="AP145" s="9"/>
      <c r="AQ145" s="9"/>
      <c r="AR145" s="67"/>
      <c r="AS145" s="67"/>
      <c r="AT145" s="9"/>
      <c r="AU145" s="9"/>
    </row>
    <row r="146" spans="1:47" x14ac:dyDescent="0.2">
      <c r="O146" s="37"/>
      <c r="P146" s="162" t="s">
        <v>363</v>
      </c>
      <c r="Q146" s="46">
        <f>(COUNTIF(P4:P131,"DTM"))</f>
        <v>3</v>
      </c>
      <c r="R146" s="46" t="s">
        <v>531</v>
      </c>
      <c r="U146">
        <f>COUNTIFS(U6:U133,"*repeat*")</f>
        <v>2</v>
      </c>
      <c r="Y146" s="9"/>
      <c r="Z146" s="9"/>
      <c r="AA146" s="9"/>
      <c r="AB146" s="135"/>
      <c r="AC146" s="105"/>
      <c r="AD146" s="9"/>
      <c r="AE146" s="9"/>
      <c r="AF146" s="135"/>
      <c r="AG146" s="9"/>
      <c r="AH146" s="67"/>
      <c r="AI146" s="9"/>
      <c r="AJ146" s="9"/>
      <c r="AK146" s="135"/>
      <c r="AL146" s="9"/>
      <c r="AM146" s="9"/>
      <c r="AN146" s="9"/>
      <c r="AO146" s="135"/>
      <c r="AP146" s="9"/>
      <c r="AQ146" s="9"/>
      <c r="AR146" s="67"/>
      <c r="AS146" s="67"/>
      <c r="AT146" s="9"/>
      <c r="AU146" s="9"/>
    </row>
    <row r="147" spans="1:47" x14ac:dyDescent="0.2">
      <c r="O147" s="37"/>
      <c r="P147" s="162" t="s">
        <v>542</v>
      </c>
      <c r="Q147" s="46">
        <f>(COUNTIF(P4:P131,"*assigned*")+COUNTIF(P4:P131,"*cancelled*"))</f>
        <v>3</v>
      </c>
      <c r="R147" s="46" t="s">
        <v>342</v>
      </c>
      <c r="U147">
        <f>COUNTIFS(U7:U134,"*facebook*")</f>
        <v>2</v>
      </c>
      <c r="Y147" s="9"/>
      <c r="Z147" s="9"/>
      <c r="AA147" s="9"/>
      <c r="AB147" s="135"/>
      <c r="AC147" s="105"/>
      <c r="AD147" s="9"/>
      <c r="AE147" s="9"/>
      <c r="AF147" s="135"/>
      <c r="AG147" s="9"/>
      <c r="AH147" s="67"/>
      <c r="AI147" s="9"/>
      <c r="AJ147" s="9"/>
      <c r="AK147" s="135"/>
      <c r="AL147" s="9"/>
      <c r="AM147" s="9"/>
      <c r="AN147" s="9"/>
      <c r="AO147" s="135"/>
      <c r="AP147" s="9"/>
      <c r="AQ147" s="9"/>
      <c r="AR147" s="67"/>
      <c r="AS147" s="67"/>
      <c r="AT147" s="9"/>
      <c r="AU147" s="9"/>
    </row>
    <row r="148" spans="1:47" x14ac:dyDescent="0.2">
      <c r="P148" s="162" t="s">
        <v>165</v>
      </c>
      <c r="Q148" s="46">
        <f>(COUNTIF(P4:P131,"QT 1"))</f>
        <v>1</v>
      </c>
      <c r="R148" s="46" t="s">
        <v>532</v>
      </c>
      <c r="U148">
        <f>COUNTIFS(U8:U135,"*social media*")</f>
        <v>1</v>
      </c>
      <c r="Y148" s="9"/>
      <c r="Z148" s="9"/>
      <c r="AA148" s="9"/>
      <c r="AB148" s="135"/>
      <c r="AC148" s="105"/>
      <c r="AD148" s="9"/>
      <c r="AE148" s="9"/>
      <c r="AF148" s="135"/>
      <c r="AG148" s="9"/>
      <c r="AH148" s="67"/>
      <c r="AI148" s="9"/>
      <c r="AJ148" s="9"/>
      <c r="AK148" s="135"/>
      <c r="AL148" s="9"/>
      <c r="AM148" s="9"/>
      <c r="AN148" s="9"/>
      <c r="AO148" s="135"/>
      <c r="AP148" s="9"/>
      <c r="AQ148" s="9"/>
      <c r="AR148" s="67"/>
      <c r="AS148" s="67"/>
      <c r="AT148" s="9"/>
      <c r="AU148" s="9"/>
    </row>
    <row r="149" spans="1:47" x14ac:dyDescent="0.2">
      <c r="O149" s="37"/>
      <c r="P149" s="162" t="s">
        <v>430</v>
      </c>
      <c r="Q149" s="46">
        <f>(COUNTIF(P4:P131,"QT 2"))</f>
        <v>0</v>
      </c>
      <c r="R149" s="46" t="s">
        <v>535</v>
      </c>
      <c r="U149">
        <f>COUNTIFS(U9:U136,"*internet*")</f>
        <v>3</v>
      </c>
      <c r="Y149" s="9"/>
      <c r="Z149" s="9"/>
      <c r="AA149" s="9"/>
      <c r="AB149" s="135"/>
      <c r="AC149" s="105"/>
      <c r="AD149" s="9"/>
      <c r="AE149" s="9"/>
      <c r="AF149" s="135"/>
      <c r="AG149" s="9"/>
      <c r="AH149" s="67"/>
      <c r="AI149" s="9"/>
      <c r="AJ149" s="9"/>
      <c r="AK149" s="135"/>
      <c r="AL149" s="9"/>
      <c r="AM149" s="9"/>
      <c r="AN149" s="9"/>
      <c r="AO149" s="135"/>
      <c r="AP149" s="9"/>
      <c r="AQ149" s="9"/>
      <c r="AR149" s="67"/>
      <c r="AS149" s="67"/>
      <c r="AT149" s="9"/>
      <c r="AU149" s="9"/>
    </row>
    <row r="150" spans="1:47" x14ac:dyDescent="0.2">
      <c r="P150" s="162" t="s">
        <v>431</v>
      </c>
      <c r="Q150" s="46">
        <f>(COUNTIF(P4:P131,"QT 3"))</f>
        <v>0</v>
      </c>
      <c r="R150" s="182" t="s">
        <v>545</v>
      </c>
      <c r="U150">
        <f>COUNTIFS(U10:U137,"*holiday chorus*")</f>
        <v>1</v>
      </c>
      <c r="Y150" s="20"/>
      <c r="Z150" s="9"/>
      <c r="AA150" s="9"/>
      <c r="AB150" s="135"/>
      <c r="AC150" s="105"/>
      <c r="AD150" s="9"/>
      <c r="AE150" s="9"/>
      <c r="AF150" s="135"/>
      <c r="AG150" s="9"/>
      <c r="AH150" s="67"/>
      <c r="AI150" s="9"/>
      <c r="AJ150" s="9"/>
      <c r="AK150" s="135"/>
      <c r="AL150" s="9"/>
      <c r="AM150" s="9"/>
      <c r="AN150" s="9"/>
      <c r="AO150" s="135"/>
      <c r="AP150" s="9"/>
      <c r="AQ150" s="9"/>
      <c r="AR150" s="67"/>
      <c r="AS150" s="67"/>
      <c r="AT150" s="9"/>
      <c r="AU150" s="9"/>
    </row>
    <row r="151" spans="1:47" x14ac:dyDescent="0.2">
      <c r="P151" s="162" t="s">
        <v>166</v>
      </c>
      <c r="Q151" s="46">
        <f>(COUNTIF(P4:P131,"QT 4"))</f>
        <v>0</v>
      </c>
      <c r="R151" s="182" t="s">
        <v>549</v>
      </c>
      <c r="U151">
        <f>COUNTIF(U11:U138,"*flyer*")</f>
        <v>1</v>
      </c>
      <c r="Y151" s="9"/>
      <c r="Z151" s="9"/>
      <c r="AA151" s="9"/>
      <c r="AB151" s="135"/>
      <c r="AC151" s="105"/>
      <c r="AD151" s="9"/>
      <c r="AE151" s="9"/>
      <c r="AF151" s="135"/>
      <c r="AG151" s="9"/>
      <c r="AH151" s="67"/>
      <c r="AI151" s="9"/>
      <c r="AJ151" s="9"/>
      <c r="AK151" s="135"/>
      <c r="AL151" s="9"/>
      <c r="AM151" s="9"/>
      <c r="AN151" s="9"/>
      <c r="AO151" s="135"/>
      <c r="AP151" s="9"/>
      <c r="AQ151" s="9"/>
      <c r="AR151" s="67"/>
      <c r="AS151" s="67"/>
      <c r="AT151" s="9"/>
      <c r="AU151" s="9"/>
    </row>
    <row r="152" spans="1:47" x14ac:dyDescent="0.2">
      <c r="P152" s="162" t="s">
        <v>374</v>
      </c>
      <c r="Q152" s="46">
        <f>(COUNTIF(P4:P131,"QT 5"))</f>
        <v>7</v>
      </c>
      <c r="Y152" s="9"/>
      <c r="Z152" s="9"/>
      <c r="AA152" s="9"/>
      <c r="AB152" s="135"/>
      <c r="AC152" s="105"/>
      <c r="AD152" s="9"/>
      <c r="AE152" s="9"/>
      <c r="AF152" s="135"/>
      <c r="AG152" s="9"/>
      <c r="AH152" s="67"/>
      <c r="AI152" s="9"/>
      <c r="AJ152" s="9"/>
      <c r="AK152" s="135"/>
      <c r="AL152" s="9"/>
      <c r="AM152" s="9"/>
      <c r="AN152" s="9"/>
      <c r="AO152" s="135"/>
      <c r="AP152" s="9"/>
      <c r="AQ152" s="9"/>
      <c r="AR152" s="67"/>
      <c r="AS152" s="67"/>
      <c r="AT152" s="9"/>
      <c r="AU152" s="9"/>
    </row>
    <row r="153" spans="1:47" s="7" customFormat="1" ht="12" customHeight="1" x14ac:dyDescent="0.2">
      <c r="A153" s="31"/>
      <c r="B153"/>
      <c r="C153"/>
      <c r="D153"/>
      <c r="E153"/>
      <c r="F153"/>
      <c r="G153" s="46"/>
      <c r="H153" s="46"/>
      <c r="I153" s="46"/>
      <c r="J153"/>
      <c r="K153"/>
      <c r="L153"/>
      <c r="M153" s="58"/>
      <c r="N153" s="46"/>
      <c r="O153" s="46"/>
      <c r="P153" s="162" t="s">
        <v>523</v>
      </c>
      <c r="Q153" s="46">
        <f>(COUNTIF(P4:P131,"QT 6"))</f>
        <v>1</v>
      </c>
      <c r="R153" s="46"/>
      <c r="S153"/>
      <c r="T153"/>
      <c r="U153"/>
      <c r="V153"/>
      <c r="W153" s="9"/>
      <c r="X153" s="135"/>
      <c r="Y153" s="9"/>
      <c r="Z153" s="9"/>
      <c r="AA153" s="9"/>
      <c r="AB153" s="135"/>
      <c r="AC153" s="105"/>
      <c r="AD153" s="9"/>
      <c r="AE153" s="9"/>
      <c r="AF153" s="135"/>
      <c r="AG153" s="9"/>
      <c r="AH153" s="67"/>
      <c r="AI153" s="9"/>
      <c r="AJ153" s="9"/>
      <c r="AK153" s="135"/>
      <c r="AL153" s="9"/>
      <c r="AM153" s="9"/>
      <c r="AN153" s="9"/>
      <c r="AO153" s="135"/>
      <c r="AP153" s="9"/>
      <c r="AQ153" s="9"/>
      <c r="AR153" s="67"/>
      <c r="AS153" s="67"/>
      <c r="AT153" s="9"/>
      <c r="AU153" s="9"/>
    </row>
    <row r="154" spans="1:47" x14ac:dyDescent="0.2">
      <c r="P154" s="162" t="s">
        <v>89</v>
      </c>
      <c r="Q154" s="46">
        <f>SUM(Q141:Q153)</f>
        <v>39</v>
      </c>
      <c r="R154" s="182" t="s">
        <v>546</v>
      </c>
      <c r="U154">
        <f>SUM(U141:U151)</f>
        <v>31</v>
      </c>
      <c r="W154" s="1"/>
      <c r="X154" s="135"/>
      <c r="Y154" s="9"/>
      <c r="Z154" s="9"/>
      <c r="AA154" s="9"/>
      <c r="AB154" s="135"/>
      <c r="AC154" s="105"/>
      <c r="AD154" s="9"/>
      <c r="AE154" s="9"/>
      <c r="AF154" s="135"/>
      <c r="AG154" s="9"/>
      <c r="AH154" s="67"/>
      <c r="AI154" s="9"/>
      <c r="AJ154" s="9"/>
      <c r="AK154" s="135"/>
      <c r="AL154" s="9"/>
      <c r="AM154" s="9"/>
      <c r="AN154" s="9"/>
      <c r="AO154" s="135"/>
      <c r="AP154" s="9"/>
      <c r="AQ154" s="9"/>
      <c r="AR154" s="67"/>
      <c r="AS154" s="67"/>
      <c r="AT154" s="9"/>
      <c r="AU154" s="9"/>
    </row>
    <row r="155" spans="1:47" x14ac:dyDescent="0.2">
      <c r="W155" s="1"/>
      <c r="X155" s="135"/>
      <c r="Y155" s="9"/>
      <c r="Z155" s="9"/>
      <c r="AA155" s="9"/>
      <c r="AB155" s="135"/>
      <c r="AC155" s="105"/>
      <c r="AD155" s="9"/>
      <c r="AE155" s="9"/>
      <c r="AF155" s="135"/>
      <c r="AG155" s="9"/>
      <c r="AH155" s="67"/>
      <c r="AI155" s="9"/>
      <c r="AJ155" s="9"/>
      <c r="AK155" s="135"/>
      <c r="AL155" s="9"/>
      <c r="AM155" s="9"/>
      <c r="AN155" s="9"/>
      <c r="AO155" s="135"/>
      <c r="AP155" s="9"/>
      <c r="AQ155" s="9"/>
      <c r="AR155" s="67"/>
      <c r="AS155" s="67"/>
      <c r="AT155" s="9"/>
      <c r="AU155" s="9"/>
    </row>
    <row r="156" spans="1:47" s="9" customFormat="1" x14ac:dyDescent="0.2">
      <c r="A156" s="31"/>
      <c r="B156"/>
      <c r="C156"/>
      <c r="D156"/>
      <c r="E156"/>
      <c r="F156"/>
      <c r="G156" s="46"/>
      <c r="H156" s="46"/>
      <c r="I156" s="46"/>
      <c r="J156"/>
      <c r="K156"/>
      <c r="L156"/>
      <c r="M156" s="58"/>
      <c r="N156" s="46"/>
      <c r="O156" s="46"/>
      <c r="P156"/>
      <c r="Q156" s="46"/>
      <c r="R156" s="46"/>
      <c r="S156"/>
      <c r="T156"/>
      <c r="U156"/>
      <c r="V156"/>
      <c r="W156" s="1"/>
      <c r="X156" s="135"/>
      <c r="AB156" s="135"/>
      <c r="AC156" s="105"/>
      <c r="AF156" s="135"/>
      <c r="AH156" s="67"/>
      <c r="AK156" s="135"/>
      <c r="AO156" s="135"/>
      <c r="AR156" s="67"/>
      <c r="AS156" s="67"/>
    </row>
    <row r="157" spans="1:47" x14ac:dyDescent="0.2">
      <c r="W157" s="1"/>
      <c r="X157" s="135"/>
      <c r="Y157" s="9"/>
      <c r="Z157" s="9"/>
      <c r="AA157" s="9"/>
      <c r="AB157" s="135"/>
      <c r="AC157" s="105"/>
      <c r="AD157" s="9"/>
      <c r="AE157" s="9"/>
      <c r="AF157" s="135"/>
      <c r="AG157" s="9"/>
      <c r="AH157" s="67"/>
      <c r="AI157" s="9"/>
      <c r="AJ157" s="9"/>
      <c r="AK157" s="135"/>
      <c r="AL157" s="9"/>
      <c r="AM157" s="9"/>
      <c r="AN157" s="9"/>
      <c r="AO157" s="135"/>
      <c r="AP157" s="9"/>
      <c r="AQ157" s="9"/>
      <c r="AR157" s="67"/>
      <c r="AS157" s="67"/>
      <c r="AT157" s="9"/>
      <c r="AU157" s="9"/>
    </row>
    <row r="158" spans="1:47" x14ac:dyDescent="0.2">
      <c r="W158" s="1"/>
      <c r="X158" s="135"/>
      <c r="Y158" s="9"/>
      <c r="Z158" s="9"/>
      <c r="AA158" s="9"/>
      <c r="AB158" s="135"/>
      <c r="AC158" s="105"/>
      <c r="AD158" s="9"/>
      <c r="AE158" s="9"/>
      <c r="AF158" s="135"/>
      <c r="AG158" s="9"/>
      <c r="AH158" s="67"/>
      <c r="AI158" s="9"/>
      <c r="AJ158" s="9"/>
      <c r="AK158" s="135"/>
      <c r="AL158" s="9"/>
      <c r="AM158" s="9"/>
      <c r="AN158" s="9"/>
      <c r="AO158" s="135"/>
      <c r="AP158" s="9"/>
      <c r="AQ158" s="9"/>
      <c r="AR158" s="67"/>
      <c r="AS158" s="67"/>
      <c r="AT158" s="9"/>
      <c r="AU158" s="9"/>
    </row>
    <row r="159" spans="1:47" x14ac:dyDescent="0.2">
      <c r="W159" s="1"/>
      <c r="X159" s="135"/>
      <c r="Y159" s="9"/>
      <c r="Z159" s="9"/>
      <c r="AA159" s="9"/>
      <c r="AB159" s="135"/>
      <c r="AC159" s="105"/>
      <c r="AD159" s="9"/>
      <c r="AE159" s="9"/>
      <c r="AF159" s="135"/>
      <c r="AG159" s="9"/>
      <c r="AH159" s="67"/>
      <c r="AI159" s="9"/>
      <c r="AJ159" s="9"/>
      <c r="AK159" s="135"/>
      <c r="AL159" s="9"/>
      <c r="AM159" s="9"/>
      <c r="AN159" s="9"/>
      <c r="AO159" s="135"/>
      <c r="AP159" s="9"/>
      <c r="AQ159" s="9"/>
      <c r="AR159" s="67"/>
      <c r="AS159" s="67"/>
      <c r="AT159" s="9"/>
      <c r="AU159" s="9"/>
    </row>
    <row r="160" spans="1:47" x14ac:dyDescent="0.2">
      <c r="W160" s="1"/>
      <c r="X160" s="135"/>
      <c r="Y160" s="9"/>
      <c r="Z160" s="9"/>
      <c r="AA160" s="9"/>
      <c r="AB160" s="135"/>
      <c r="AC160" s="105"/>
      <c r="AD160" s="9"/>
      <c r="AE160" s="9"/>
      <c r="AF160" s="135"/>
      <c r="AG160" s="9"/>
      <c r="AH160" s="67"/>
      <c r="AI160" s="9"/>
      <c r="AJ160" s="9"/>
      <c r="AK160" s="135"/>
      <c r="AL160" s="9"/>
      <c r="AM160" s="9"/>
      <c r="AN160" s="9"/>
      <c r="AO160" s="135"/>
      <c r="AP160" s="9"/>
      <c r="AQ160" s="9"/>
      <c r="AR160" s="67"/>
      <c r="AS160" s="67"/>
      <c r="AT160" s="9"/>
      <c r="AU160" s="9"/>
    </row>
    <row r="161" spans="1:47" x14ac:dyDescent="0.2">
      <c r="W161" s="9"/>
      <c r="X161" s="135"/>
      <c r="Y161" s="9"/>
      <c r="Z161" s="9"/>
      <c r="AA161" s="9"/>
      <c r="AB161" s="135"/>
      <c r="AC161" s="105"/>
      <c r="AD161" s="9"/>
      <c r="AE161" s="9"/>
      <c r="AF161" s="135"/>
      <c r="AG161" s="9"/>
      <c r="AH161" s="67"/>
      <c r="AI161" s="9"/>
      <c r="AJ161" s="9"/>
      <c r="AK161" s="135"/>
      <c r="AL161" s="9"/>
      <c r="AM161" s="9"/>
      <c r="AN161" s="9"/>
      <c r="AO161" s="135"/>
      <c r="AP161" s="9"/>
      <c r="AQ161" s="9"/>
      <c r="AR161" s="67"/>
      <c r="AS161" s="67"/>
      <c r="AT161" s="9"/>
      <c r="AU161" s="9"/>
    </row>
    <row r="162" spans="1:47" x14ac:dyDescent="0.2">
      <c r="T162" t="s">
        <v>38</v>
      </c>
      <c r="X162" s="135"/>
      <c r="Y162" s="9"/>
      <c r="Z162" s="9"/>
      <c r="AA162" s="9"/>
      <c r="AB162" s="135"/>
      <c r="AC162" s="105"/>
      <c r="AD162" s="9"/>
      <c r="AE162" s="9"/>
      <c r="AF162" s="135"/>
      <c r="AG162" s="9"/>
      <c r="AH162" s="67"/>
      <c r="AI162" s="9"/>
      <c r="AJ162" s="9"/>
      <c r="AK162" s="135"/>
      <c r="AL162" s="9"/>
      <c r="AM162" s="9"/>
      <c r="AN162" s="9"/>
      <c r="AO162" s="135"/>
      <c r="AP162" s="9"/>
      <c r="AQ162" s="9"/>
      <c r="AR162" s="67"/>
      <c r="AS162" s="67"/>
      <c r="AT162" s="9"/>
      <c r="AU162" s="9"/>
    </row>
    <row r="163" spans="1:47" x14ac:dyDescent="0.2">
      <c r="A163" s="31" t="s">
        <v>39</v>
      </c>
      <c r="T163" s="10" t="s">
        <v>40</v>
      </c>
      <c r="U163" s="10"/>
      <c r="V163" s="10"/>
      <c r="X163" s="135"/>
      <c r="Y163" s="9"/>
      <c r="Z163" s="9"/>
      <c r="AA163" s="9"/>
      <c r="AB163" s="135"/>
      <c r="AC163" s="105"/>
      <c r="AD163" s="9"/>
      <c r="AE163" s="9"/>
      <c r="AF163" s="135"/>
      <c r="AG163" s="9"/>
      <c r="AH163" s="67"/>
      <c r="AI163" s="9"/>
      <c r="AJ163" s="9"/>
      <c r="AK163" s="135"/>
      <c r="AL163" s="9"/>
      <c r="AM163" s="9"/>
      <c r="AN163" s="9"/>
      <c r="AO163" s="135"/>
      <c r="AP163" s="9"/>
      <c r="AQ163" s="9"/>
      <c r="AR163" s="67"/>
      <c r="AS163" s="67"/>
      <c r="AT163" s="9"/>
      <c r="AU163" s="9"/>
    </row>
    <row r="164" spans="1:47" x14ac:dyDescent="0.2">
      <c r="T164" s="10" t="s">
        <v>42</v>
      </c>
      <c r="U164" s="10"/>
      <c r="V164" s="10"/>
    </row>
    <row r="165" spans="1:47" x14ac:dyDescent="0.2">
      <c r="T165" s="10" t="s">
        <v>43</v>
      </c>
      <c r="U165" s="10"/>
      <c r="V165" s="10"/>
      <c r="W165" s="1"/>
      <c r="X165" s="135"/>
      <c r="Y165" s="9"/>
      <c r="Z165" s="9"/>
      <c r="AA165" s="9"/>
      <c r="AB165" s="135"/>
      <c r="AC165" s="105"/>
      <c r="AD165" s="9"/>
      <c r="AE165" s="9"/>
      <c r="AF165" s="135"/>
      <c r="AG165" s="9"/>
      <c r="AH165" s="67"/>
      <c r="AI165" s="9"/>
      <c r="AJ165" s="9"/>
      <c r="AK165" s="135"/>
      <c r="AL165" s="9"/>
      <c r="AM165" s="9"/>
      <c r="AN165" s="9"/>
      <c r="AO165" s="135"/>
      <c r="AP165" s="9"/>
      <c r="AQ165" s="9"/>
      <c r="AR165" s="67"/>
      <c r="AS165" s="67"/>
      <c r="AT165" s="9"/>
      <c r="AU165" s="9"/>
    </row>
    <row r="166" spans="1:47" x14ac:dyDescent="0.2">
      <c r="T166" s="10" t="s">
        <v>44</v>
      </c>
      <c r="U166" s="10"/>
      <c r="V166" s="10"/>
      <c r="W166" s="1"/>
      <c r="X166" s="135"/>
      <c r="Y166" s="9"/>
      <c r="Z166" s="9"/>
      <c r="AA166" s="9"/>
      <c r="AB166" s="135"/>
      <c r="AC166" s="105"/>
      <c r="AD166" s="9"/>
      <c r="AE166" s="9"/>
      <c r="AF166" s="135"/>
      <c r="AG166" s="9"/>
      <c r="AH166" s="67"/>
      <c r="AI166" s="9"/>
      <c r="AJ166" s="9"/>
      <c r="AK166" s="135"/>
      <c r="AL166" s="9"/>
      <c r="AM166" s="9"/>
      <c r="AN166" s="9"/>
      <c r="AO166" s="135"/>
      <c r="AP166" s="9"/>
      <c r="AQ166" s="9"/>
      <c r="AR166" s="67"/>
      <c r="AS166" s="67"/>
      <c r="AT166" s="9"/>
      <c r="AU166" s="9"/>
    </row>
    <row r="167" spans="1:47" x14ac:dyDescent="0.2">
      <c r="T167" s="10" t="s">
        <v>45</v>
      </c>
      <c r="U167" s="10"/>
      <c r="V167" s="10"/>
      <c r="W167" s="1"/>
      <c r="X167" s="135"/>
      <c r="Y167" s="9"/>
      <c r="Z167" s="9"/>
      <c r="AA167" s="9"/>
      <c r="AB167" s="135"/>
      <c r="AC167" s="105"/>
      <c r="AD167" s="9"/>
      <c r="AE167" s="9"/>
      <c r="AF167" s="135"/>
      <c r="AG167" s="9"/>
      <c r="AH167" s="67"/>
      <c r="AI167" s="9"/>
      <c r="AJ167" s="9"/>
      <c r="AK167" s="135"/>
      <c r="AL167" s="9"/>
      <c r="AM167" s="9"/>
      <c r="AN167" s="9"/>
      <c r="AO167" s="135"/>
      <c r="AP167" s="9"/>
      <c r="AQ167" s="9"/>
      <c r="AR167" s="67"/>
      <c r="AS167" s="67"/>
      <c r="AT167" s="9"/>
      <c r="AU167" s="9"/>
    </row>
    <row r="168" spans="1:47" x14ac:dyDescent="0.2">
      <c r="W168" s="1"/>
      <c r="X168" s="135"/>
      <c r="Y168" s="9"/>
      <c r="Z168" s="9"/>
      <c r="AA168" s="9"/>
      <c r="AB168" s="135"/>
      <c r="AC168" s="105"/>
      <c r="AD168" s="9"/>
      <c r="AE168" s="9"/>
      <c r="AF168" s="135"/>
      <c r="AG168" s="9"/>
      <c r="AH168" s="67"/>
      <c r="AI168" s="9"/>
      <c r="AJ168" s="9"/>
      <c r="AK168" s="135"/>
      <c r="AL168" s="9"/>
      <c r="AM168" s="9"/>
      <c r="AN168" s="9"/>
      <c r="AO168" s="135"/>
      <c r="AP168" s="9"/>
      <c r="AQ168" s="9"/>
      <c r="AR168" s="67"/>
      <c r="AS168" s="67"/>
      <c r="AT168" s="9"/>
      <c r="AU168" s="9"/>
    </row>
    <row r="170" spans="1:47" x14ac:dyDescent="0.2">
      <c r="D170" s="22"/>
      <c r="W170" s="1"/>
      <c r="X170" s="135"/>
      <c r="Y170" s="9"/>
      <c r="Z170" s="9"/>
      <c r="AA170" s="9"/>
      <c r="AB170" s="135"/>
      <c r="AC170" s="105"/>
      <c r="AD170" s="9"/>
      <c r="AE170" s="9"/>
      <c r="AF170" s="135"/>
      <c r="AG170" s="9"/>
      <c r="AH170" s="67"/>
      <c r="AI170" s="9"/>
      <c r="AJ170" s="9"/>
      <c r="AK170" s="135"/>
      <c r="AL170" s="9"/>
      <c r="AM170" s="9"/>
      <c r="AN170" s="9"/>
      <c r="AO170" s="135"/>
      <c r="AP170" s="9"/>
      <c r="AQ170" s="9"/>
      <c r="AR170" s="67"/>
      <c r="AS170" s="67"/>
      <c r="AT170" s="9"/>
      <c r="AU170" s="9"/>
    </row>
    <row r="171" spans="1:47" x14ac:dyDescent="0.2">
      <c r="B171" s="22"/>
      <c r="C171" s="22"/>
      <c r="D171" s="1"/>
      <c r="E171" s="22"/>
      <c r="F171" s="22"/>
      <c r="G171" s="49"/>
      <c r="H171" s="49"/>
      <c r="I171" s="49"/>
      <c r="J171" s="22"/>
      <c r="K171" s="22"/>
      <c r="L171" s="22"/>
      <c r="M171" s="62"/>
      <c r="O171" s="47"/>
      <c r="P171" s="22"/>
      <c r="Q171" s="49"/>
      <c r="R171" s="49"/>
      <c r="S171" s="22"/>
      <c r="T171" s="22"/>
      <c r="U171" s="22"/>
      <c r="V171" s="22"/>
      <c r="W171" s="1"/>
      <c r="X171" s="135"/>
      <c r="Y171" s="9"/>
      <c r="Z171" s="9"/>
      <c r="AA171" s="9"/>
      <c r="AB171" s="135"/>
      <c r="AC171" s="105"/>
      <c r="AD171" s="9"/>
      <c r="AE171" s="9"/>
      <c r="AF171" s="135"/>
      <c r="AG171" s="9"/>
      <c r="AH171" s="67"/>
      <c r="AI171" s="9"/>
      <c r="AJ171" s="9"/>
      <c r="AK171" s="135"/>
      <c r="AL171" s="9"/>
      <c r="AM171" s="9"/>
      <c r="AN171" s="9"/>
      <c r="AO171" s="135"/>
      <c r="AP171" s="9"/>
      <c r="AQ171" s="9"/>
      <c r="AR171" s="67"/>
      <c r="AS171" s="67"/>
      <c r="AT171" s="9"/>
      <c r="AU171" s="9"/>
    </row>
    <row r="172" spans="1:47" x14ac:dyDescent="0.2">
      <c r="B172" s="1"/>
      <c r="C172" s="1"/>
      <c r="D172" s="1"/>
      <c r="E172" s="1"/>
      <c r="F172" s="1"/>
      <c r="G172" s="37"/>
      <c r="H172" s="37"/>
      <c r="I172" s="37"/>
      <c r="J172" s="1"/>
      <c r="K172" s="1"/>
      <c r="L172" s="1"/>
      <c r="M172" s="56"/>
      <c r="O172" s="37"/>
      <c r="P172" s="1"/>
      <c r="Q172" s="37"/>
      <c r="R172" s="37"/>
      <c r="S172" s="1"/>
      <c r="T172" s="1"/>
      <c r="W172" s="1"/>
      <c r="X172" s="135"/>
      <c r="Y172" s="9"/>
      <c r="Z172" s="9"/>
      <c r="AA172" s="9"/>
      <c r="AB172" s="135"/>
      <c r="AC172" s="105"/>
      <c r="AD172" s="9"/>
      <c r="AE172" s="9"/>
      <c r="AF172" s="135"/>
      <c r="AG172" s="9"/>
      <c r="AH172" s="67"/>
      <c r="AI172" s="9"/>
      <c r="AJ172" s="9"/>
      <c r="AK172" s="135"/>
      <c r="AL172" s="9"/>
      <c r="AM172" s="9"/>
      <c r="AN172" s="9"/>
      <c r="AO172" s="135"/>
      <c r="AP172" s="9"/>
      <c r="AQ172" s="9"/>
      <c r="AR172" s="67"/>
      <c r="AS172" s="67"/>
      <c r="AT172" s="9"/>
      <c r="AU172" s="9"/>
    </row>
    <row r="173" spans="1:47" x14ac:dyDescent="0.2">
      <c r="A173" s="30"/>
      <c r="B173" s="1"/>
      <c r="C173" s="1"/>
      <c r="D173" s="1"/>
      <c r="E173" s="1"/>
      <c r="F173" s="1"/>
      <c r="G173" s="37"/>
      <c r="H173" s="37"/>
      <c r="I173" s="37"/>
      <c r="J173" s="1"/>
      <c r="K173" s="2"/>
      <c r="L173" s="1"/>
      <c r="M173" s="55"/>
      <c r="O173" s="37"/>
      <c r="P173" s="1"/>
      <c r="Q173" s="48"/>
      <c r="R173" s="48"/>
      <c r="S173" s="5"/>
      <c r="T173" s="5"/>
      <c r="W173" s="9"/>
      <c r="X173" s="135"/>
      <c r="Y173" s="9"/>
      <c r="Z173" s="9"/>
      <c r="AA173" s="9"/>
      <c r="AB173" s="135"/>
      <c r="AC173" s="105"/>
      <c r="AD173" s="9"/>
      <c r="AE173" s="9"/>
      <c r="AF173" s="135"/>
      <c r="AG173" s="9"/>
      <c r="AH173" s="67"/>
      <c r="AI173" s="9"/>
      <c r="AJ173" s="9"/>
      <c r="AK173" s="135"/>
      <c r="AL173" s="9"/>
      <c r="AM173" s="9"/>
      <c r="AN173" s="9"/>
      <c r="AO173" s="135"/>
      <c r="AP173" s="9"/>
      <c r="AQ173" s="9"/>
      <c r="AR173" s="67"/>
      <c r="AS173" s="67"/>
      <c r="AT173" s="9"/>
      <c r="AU173" s="9"/>
    </row>
    <row r="174" spans="1:47" x14ac:dyDescent="0.2">
      <c r="B174" s="1"/>
      <c r="C174" s="1"/>
      <c r="D174" s="1"/>
      <c r="E174" s="1"/>
      <c r="F174" s="1"/>
      <c r="G174" s="37"/>
      <c r="H174" s="37"/>
      <c r="I174" s="37"/>
      <c r="J174" s="1"/>
      <c r="K174" s="1"/>
      <c r="L174" s="1"/>
      <c r="M174" s="56"/>
      <c r="O174" s="37"/>
      <c r="P174" s="1"/>
      <c r="Q174" s="37"/>
      <c r="R174" s="37"/>
      <c r="S174" s="1"/>
      <c r="T174" s="1"/>
      <c r="W174" s="9"/>
      <c r="X174" s="135"/>
      <c r="Y174" s="9"/>
      <c r="Z174" s="9"/>
      <c r="AA174" s="9"/>
      <c r="AB174" s="135"/>
      <c r="AC174" s="105"/>
      <c r="AD174" s="9"/>
      <c r="AE174" s="9"/>
      <c r="AF174" s="135"/>
      <c r="AG174" s="9"/>
      <c r="AH174" s="67"/>
      <c r="AI174" s="9"/>
      <c r="AJ174" s="9"/>
      <c r="AK174" s="135"/>
      <c r="AL174" s="9"/>
      <c r="AM174" s="9"/>
      <c r="AN174" s="9"/>
      <c r="AO174" s="135"/>
      <c r="AP174" s="9"/>
      <c r="AQ174" s="9"/>
      <c r="AR174" s="67"/>
      <c r="AS174" s="67"/>
      <c r="AT174" s="9"/>
      <c r="AU174" s="9"/>
    </row>
    <row r="175" spans="1:47" x14ac:dyDescent="0.2">
      <c r="B175" s="1"/>
      <c r="C175" s="1"/>
      <c r="D175" s="1"/>
      <c r="E175" s="1"/>
      <c r="F175" s="1"/>
      <c r="G175" s="37"/>
      <c r="H175" s="37"/>
      <c r="I175" s="37"/>
      <c r="J175" s="1"/>
      <c r="K175" s="1"/>
      <c r="L175" s="1"/>
      <c r="M175" s="56"/>
      <c r="O175" s="37"/>
      <c r="P175" s="1"/>
      <c r="Q175" s="37"/>
      <c r="R175" s="37"/>
      <c r="S175" s="1"/>
      <c r="T175" s="1"/>
      <c r="W175" s="9"/>
      <c r="X175" s="135"/>
      <c r="Y175" s="9"/>
      <c r="Z175" s="9"/>
      <c r="AA175" s="9"/>
      <c r="AB175" s="135"/>
      <c r="AC175" s="105"/>
      <c r="AD175" s="9"/>
      <c r="AE175" s="9"/>
      <c r="AF175" s="135"/>
      <c r="AG175" s="9"/>
      <c r="AH175" s="67"/>
      <c r="AI175" s="9"/>
      <c r="AJ175" s="9"/>
      <c r="AK175" s="135"/>
      <c r="AL175" s="9"/>
      <c r="AM175" s="9"/>
      <c r="AN175" s="9"/>
      <c r="AO175" s="135"/>
      <c r="AP175" s="9"/>
      <c r="AQ175" s="9"/>
      <c r="AR175" s="67"/>
      <c r="AS175" s="67"/>
      <c r="AT175" s="9"/>
      <c r="AU175" s="9"/>
    </row>
    <row r="176" spans="1:47" x14ac:dyDescent="0.2">
      <c r="B176" s="1"/>
      <c r="C176" s="1"/>
      <c r="D176" s="1"/>
      <c r="E176" s="1"/>
      <c r="F176" s="1"/>
      <c r="G176" s="37"/>
      <c r="H176" s="37"/>
      <c r="I176" s="37"/>
      <c r="J176" s="1"/>
      <c r="K176" s="1"/>
      <c r="L176" s="1"/>
      <c r="M176" s="56"/>
      <c r="O176" s="37"/>
      <c r="P176" s="1"/>
      <c r="Q176" s="37"/>
      <c r="R176" s="37"/>
      <c r="S176" s="1"/>
      <c r="T176" s="1"/>
      <c r="W176" s="9"/>
      <c r="X176" s="135"/>
      <c r="Y176" s="9"/>
      <c r="Z176" s="9"/>
      <c r="AA176" s="9"/>
      <c r="AB176" s="135"/>
      <c r="AC176" s="105"/>
      <c r="AD176" s="9"/>
      <c r="AE176" s="9"/>
      <c r="AF176" s="135"/>
      <c r="AG176" s="9"/>
      <c r="AH176" s="67"/>
      <c r="AI176" s="9"/>
      <c r="AJ176" s="9"/>
      <c r="AK176" s="135"/>
      <c r="AL176" s="9"/>
      <c r="AM176" s="9"/>
      <c r="AN176" s="9"/>
      <c r="AO176" s="135"/>
      <c r="AP176" s="9"/>
      <c r="AQ176" s="9"/>
      <c r="AR176" s="67"/>
      <c r="AS176" s="67"/>
      <c r="AT176" s="9"/>
      <c r="AU176" s="9"/>
    </row>
    <row r="177" spans="1:47" x14ac:dyDescent="0.2">
      <c r="B177" s="1"/>
      <c r="C177" s="1"/>
      <c r="D177" s="1"/>
      <c r="E177" s="1"/>
      <c r="F177" s="1"/>
      <c r="G177" s="37"/>
      <c r="H177" s="37"/>
      <c r="I177" s="37"/>
      <c r="J177" s="1"/>
      <c r="K177" s="1"/>
      <c r="L177" s="1"/>
      <c r="M177" s="56"/>
      <c r="O177" s="37"/>
      <c r="P177" s="1"/>
      <c r="Q177" s="37"/>
      <c r="R177" s="37"/>
      <c r="S177" s="1"/>
      <c r="T177" s="1"/>
      <c r="W177" s="9"/>
      <c r="X177" s="135"/>
      <c r="Y177" s="9"/>
      <c r="Z177" s="9"/>
      <c r="AA177" s="9"/>
      <c r="AB177" s="135"/>
      <c r="AC177" s="105"/>
      <c r="AD177" s="9"/>
      <c r="AE177" s="9"/>
      <c r="AF177" s="135"/>
      <c r="AG177" s="9"/>
      <c r="AH177" s="67"/>
      <c r="AI177" s="9"/>
      <c r="AJ177" s="9"/>
      <c r="AK177" s="135"/>
      <c r="AL177" s="9"/>
      <c r="AM177" s="9"/>
      <c r="AN177" s="9"/>
      <c r="AO177" s="135"/>
      <c r="AP177" s="9"/>
      <c r="AQ177" s="9"/>
      <c r="AR177" s="67"/>
      <c r="AS177" s="67"/>
      <c r="AT177" s="9"/>
      <c r="AU177" s="9"/>
    </row>
    <row r="178" spans="1:47" x14ac:dyDescent="0.2">
      <c r="B178" s="1"/>
      <c r="C178" s="1"/>
      <c r="D178" s="1"/>
      <c r="E178" s="1"/>
      <c r="F178" s="1"/>
      <c r="G178" s="37"/>
      <c r="H178" s="37"/>
      <c r="I178" s="37"/>
      <c r="J178" s="1"/>
      <c r="K178" s="1"/>
      <c r="L178" s="1"/>
      <c r="M178" s="56"/>
      <c r="O178" s="37"/>
      <c r="P178" s="1"/>
      <c r="Q178" s="37"/>
      <c r="R178" s="37"/>
      <c r="S178" s="1"/>
      <c r="T178" s="1"/>
      <c r="W178" s="9"/>
      <c r="X178" s="135"/>
      <c r="Y178" s="9"/>
      <c r="Z178" s="9"/>
      <c r="AA178" s="9"/>
      <c r="AB178" s="135"/>
      <c r="AC178" s="105"/>
      <c r="AD178" s="9"/>
      <c r="AE178" s="9"/>
      <c r="AF178" s="135"/>
      <c r="AG178" s="9"/>
      <c r="AH178" s="67"/>
      <c r="AI178" s="9"/>
      <c r="AJ178" s="9"/>
      <c r="AK178" s="135"/>
      <c r="AL178" s="9"/>
      <c r="AM178" s="9"/>
      <c r="AN178" s="9"/>
      <c r="AO178" s="135"/>
      <c r="AP178" s="9"/>
      <c r="AQ178" s="9"/>
      <c r="AR178" s="67"/>
      <c r="AS178" s="67"/>
      <c r="AT178" s="9"/>
      <c r="AU178" s="9"/>
    </row>
    <row r="179" spans="1:47" x14ac:dyDescent="0.2">
      <c r="B179" s="1"/>
      <c r="C179" s="1"/>
      <c r="D179" s="1"/>
      <c r="E179" s="1"/>
      <c r="F179" s="1"/>
      <c r="G179" s="37"/>
      <c r="H179" s="37"/>
      <c r="I179" s="37"/>
      <c r="J179" s="1"/>
      <c r="K179" s="1"/>
      <c r="L179" s="1"/>
      <c r="M179" s="56"/>
      <c r="O179" s="37"/>
      <c r="P179" s="1"/>
      <c r="Q179" s="37"/>
      <c r="R179" s="37"/>
      <c r="S179" s="1"/>
      <c r="T179" s="1"/>
      <c r="W179" s="9"/>
      <c r="X179" s="135"/>
      <c r="Y179" s="9"/>
      <c r="Z179" s="9"/>
      <c r="AA179" s="9"/>
      <c r="AB179" s="135"/>
      <c r="AC179" s="105"/>
      <c r="AD179" s="9"/>
      <c r="AE179" s="9"/>
      <c r="AF179" s="135"/>
      <c r="AG179" s="9"/>
      <c r="AH179" s="67"/>
      <c r="AI179" s="9"/>
      <c r="AJ179" s="9"/>
      <c r="AK179" s="135"/>
      <c r="AL179" s="9"/>
      <c r="AM179" s="9"/>
      <c r="AN179" s="9"/>
      <c r="AO179" s="135"/>
      <c r="AP179" s="9"/>
      <c r="AQ179" s="9"/>
      <c r="AR179" s="67"/>
      <c r="AS179" s="67"/>
      <c r="AT179" s="9"/>
      <c r="AU179" s="9"/>
    </row>
    <row r="180" spans="1:47" s="7" customFormat="1" x14ac:dyDescent="0.2">
      <c r="A180" s="31"/>
      <c r="B180" s="1"/>
      <c r="C180" s="1"/>
      <c r="D180" s="1"/>
      <c r="E180" s="1"/>
      <c r="F180" s="1"/>
      <c r="G180" s="37"/>
      <c r="H180" s="37"/>
      <c r="I180" s="37"/>
      <c r="J180" s="1"/>
      <c r="K180" s="1"/>
      <c r="L180" s="1"/>
      <c r="M180" s="56"/>
      <c r="N180" s="46"/>
      <c r="O180" s="37"/>
      <c r="P180" s="1"/>
      <c r="Q180" s="37"/>
      <c r="R180" s="37"/>
      <c r="S180" s="1"/>
      <c r="T180" s="1"/>
      <c r="U180"/>
      <c r="V180"/>
      <c r="W180" s="9"/>
      <c r="X180" s="135"/>
      <c r="Y180" s="9"/>
      <c r="Z180" s="9"/>
      <c r="AA180" s="9"/>
      <c r="AB180" s="135"/>
      <c r="AC180" s="105"/>
      <c r="AD180" s="9"/>
      <c r="AE180" s="9"/>
      <c r="AF180" s="135"/>
      <c r="AG180" s="9"/>
      <c r="AH180" s="67"/>
      <c r="AI180" s="9"/>
      <c r="AJ180" s="9"/>
      <c r="AK180" s="135"/>
      <c r="AL180" s="9"/>
      <c r="AM180" s="9"/>
      <c r="AN180" s="9"/>
      <c r="AO180" s="135"/>
      <c r="AP180" s="9"/>
      <c r="AQ180" s="9"/>
      <c r="AR180" s="67"/>
      <c r="AS180" s="67"/>
      <c r="AT180" s="9"/>
      <c r="AU180" s="9"/>
    </row>
    <row r="181" spans="1:47" s="3" customFormat="1" x14ac:dyDescent="0.2">
      <c r="A181" s="31"/>
      <c r="B181" s="1"/>
      <c r="C181" s="1"/>
      <c r="D181" s="1"/>
      <c r="E181" s="1"/>
      <c r="F181" s="1"/>
      <c r="G181" s="37"/>
      <c r="H181" s="37"/>
      <c r="I181" s="37"/>
      <c r="J181" s="1"/>
      <c r="K181" s="1"/>
      <c r="L181" s="1"/>
      <c r="M181" s="56"/>
      <c r="N181" s="46"/>
      <c r="O181" s="37"/>
      <c r="P181" s="1"/>
      <c r="Q181" s="37"/>
      <c r="R181" s="37"/>
      <c r="S181" s="1"/>
      <c r="T181" s="1"/>
      <c r="U181"/>
      <c r="V181"/>
      <c r="W181" s="12"/>
      <c r="X181" s="140"/>
      <c r="Y181" s="12"/>
      <c r="Z181" s="12"/>
      <c r="AA181" s="12"/>
      <c r="AB181" s="140"/>
      <c r="AC181" s="110"/>
      <c r="AD181" s="12"/>
      <c r="AE181" s="12"/>
      <c r="AF181" s="140"/>
      <c r="AG181" s="12"/>
      <c r="AH181" s="69"/>
      <c r="AI181" s="12"/>
      <c r="AJ181" s="12"/>
      <c r="AK181" s="140"/>
      <c r="AL181" s="12"/>
      <c r="AM181" s="12"/>
      <c r="AN181" s="12"/>
      <c r="AO181" s="140"/>
      <c r="AP181" s="12"/>
      <c r="AQ181" s="12"/>
      <c r="AR181" s="69"/>
      <c r="AS181" s="69"/>
      <c r="AT181" s="12"/>
      <c r="AU181" s="12"/>
    </row>
    <row r="182" spans="1:47" x14ac:dyDescent="0.2">
      <c r="B182" s="1"/>
      <c r="C182" s="1"/>
      <c r="E182" s="1"/>
      <c r="F182" s="1"/>
      <c r="G182" s="37"/>
      <c r="H182" s="37"/>
      <c r="I182" s="37"/>
      <c r="J182" s="1"/>
      <c r="K182" s="1"/>
      <c r="L182" s="1"/>
      <c r="M182" s="56"/>
      <c r="O182" s="37"/>
      <c r="P182" s="1"/>
      <c r="Q182" s="37"/>
      <c r="R182" s="37"/>
      <c r="S182" s="1"/>
      <c r="T182" s="1"/>
      <c r="X182" s="135"/>
      <c r="Y182" s="9"/>
      <c r="Z182" s="9"/>
      <c r="AA182" s="9"/>
      <c r="AB182" s="135"/>
      <c r="AC182" s="105"/>
      <c r="AD182" s="9"/>
      <c r="AE182" s="9"/>
      <c r="AF182" s="135"/>
      <c r="AG182" s="9"/>
      <c r="AH182" s="67"/>
      <c r="AI182" s="9"/>
      <c r="AJ182" s="9"/>
      <c r="AK182" s="135"/>
      <c r="AL182" s="9"/>
      <c r="AM182" s="9"/>
      <c r="AN182" s="9"/>
      <c r="AO182" s="135"/>
      <c r="AP182" s="9"/>
      <c r="AQ182" s="9"/>
      <c r="AR182" s="67"/>
      <c r="AS182" s="67"/>
      <c r="AT182" s="9"/>
      <c r="AU182" s="9"/>
    </row>
    <row r="183" spans="1:47" x14ac:dyDescent="0.2">
      <c r="X183" s="135"/>
      <c r="Y183" s="9"/>
      <c r="Z183" s="9"/>
      <c r="AA183" s="9"/>
      <c r="AB183" s="135"/>
      <c r="AC183" s="105"/>
      <c r="AD183" s="9"/>
      <c r="AE183" s="9"/>
      <c r="AF183" s="135"/>
      <c r="AG183" s="9"/>
      <c r="AH183" s="67"/>
      <c r="AI183" s="9"/>
      <c r="AJ183" s="9"/>
      <c r="AK183" s="135"/>
      <c r="AL183" s="9"/>
      <c r="AM183" s="9"/>
      <c r="AN183" s="9"/>
      <c r="AO183" s="135"/>
      <c r="AP183" s="9"/>
      <c r="AQ183" s="9"/>
      <c r="AR183" s="67"/>
      <c r="AS183" s="67"/>
      <c r="AT183" s="9"/>
      <c r="AU183" s="9"/>
    </row>
    <row r="184" spans="1:47" x14ac:dyDescent="0.2">
      <c r="X184" s="135"/>
      <c r="Y184" s="9"/>
      <c r="Z184" s="9"/>
      <c r="AA184" s="9"/>
      <c r="AB184" s="135"/>
      <c r="AC184" s="105"/>
      <c r="AD184" s="9"/>
      <c r="AE184" s="9"/>
      <c r="AF184" s="135"/>
      <c r="AG184" s="9"/>
      <c r="AH184" s="67"/>
      <c r="AI184" s="9"/>
      <c r="AJ184" s="9"/>
      <c r="AK184" s="135"/>
      <c r="AL184" s="9"/>
      <c r="AM184" s="9"/>
      <c r="AN184" s="9"/>
      <c r="AO184" s="135"/>
      <c r="AP184" s="9"/>
      <c r="AQ184" s="9"/>
      <c r="AR184" s="67"/>
      <c r="AS184" s="67"/>
      <c r="AT184" s="9"/>
      <c r="AU184" s="9"/>
    </row>
    <row r="185" spans="1:47" x14ac:dyDescent="0.2">
      <c r="X185" s="135"/>
      <c r="Y185" s="9"/>
      <c r="Z185" s="9"/>
      <c r="AA185" s="9"/>
      <c r="AB185" s="135"/>
      <c r="AC185" s="105"/>
      <c r="AD185" s="9"/>
      <c r="AE185" s="9"/>
      <c r="AF185" s="135"/>
      <c r="AG185" s="9"/>
      <c r="AH185" s="67"/>
      <c r="AI185" s="9"/>
      <c r="AJ185" s="9"/>
      <c r="AK185" s="135"/>
      <c r="AL185" s="9"/>
      <c r="AM185" s="9"/>
      <c r="AN185" s="9"/>
      <c r="AO185" s="135"/>
      <c r="AP185" s="9"/>
      <c r="AQ185" s="9"/>
      <c r="AR185" s="67"/>
      <c r="AS185" s="67"/>
      <c r="AT185" s="9"/>
      <c r="AU185" s="9"/>
    </row>
    <row r="186" spans="1:47" x14ac:dyDescent="0.2">
      <c r="X186" s="135"/>
      <c r="Y186" s="9"/>
      <c r="Z186" s="9"/>
      <c r="AA186" s="9"/>
      <c r="AB186" s="135"/>
      <c r="AC186" s="105"/>
      <c r="AD186" s="9"/>
      <c r="AE186" s="9"/>
      <c r="AF186" s="135"/>
      <c r="AG186" s="9"/>
      <c r="AH186" s="67"/>
      <c r="AI186" s="9"/>
      <c r="AJ186" s="9"/>
      <c r="AK186" s="135"/>
      <c r="AL186" s="9"/>
      <c r="AM186" s="9"/>
      <c r="AN186" s="9"/>
      <c r="AO186" s="135"/>
      <c r="AP186" s="9"/>
      <c r="AQ186" s="9"/>
      <c r="AR186" s="67"/>
      <c r="AS186" s="67"/>
      <c r="AT186" s="9"/>
      <c r="AU186" s="9"/>
    </row>
    <row r="187" spans="1:47" x14ac:dyDescent="0.2">
      <c r="X187" s="135"/>
      <c r="Y187" s="9"/>
      <c r="Z187" s="9"/>
      <c r="AA187" s="9"/>
      <c r="AB187" s="135"/>
      <c r="AC187" s="105"/>
      <c r="AD187" s="9"/>
      <c r="AE187" s="9"/>
      <c r="AF187" s="135"/>
      <c r="AG187" s="9"/>
      <c r="AH187" s="67"/>
      <c r="AI187" s="9"/>
      <c r="AJ187" s="9"/>
      <c r="AK187" s="135"/>
      <c r="AL187" s="9"/>
      <c r="AM187" s="9"/>
      <c r="AN187" s="9"/>
      <c r="AO187" s="135"/>
      <c r="AP187" s="9"/>
      <c r="AQ187" s="9"/>
      <c r="AR187" s="67"/>
      <c r="AS187" s="67"/>
      <c r="AT187" s="9"/>
      <c r="AU187" s="9"/>
    </row>
    <row r="188" spans="1:47" x14ac:dyDescent="0.2">
      <c r="X188" s="135"/>
      <c r="Y188" s="9"/>
      <c r="Z188" s="9"/>
      <c r="AA188" s="9"/>
      <c r="AB188" s="135"/>
      <c r="AC188" s="105"/>
      <c r="AD188" s="9"/>
      <c r="AE188" s="9"/>
      <c r="AF188" s="135"/>
      <c r="AG188" s="9"/>
      <c r="AH188" s="67"/>
      <c r="AI188" s="9"/>
      <c r="AJ188" s="9"/>
      <c r="AK188" s="135"/>
      <c r="AL188" s="9"/>
      <c r="AM188" s="9"/>
      <c r="AN188" s="9"/>
      <c r="AO188" s="135"/>
      <c r="AP188" s="9"/>
      <c r="AQ188" s="9"/>
      <c r="AR188" s="67"/>
      <c r="AS188" s="67"/>
      <c r="AT188" s="9"/>
      <c r="AU188" s="9"/>
    </row>
    <row r="189" spans="1:47" x14ac:dyDescent="0.2">
      <c r="W189" s="9"/>
      <c r="X189" s="135"/>
      <c r="Y189" s="9"/>
      <c r="Z189" s="9"/>
      <c r="AA189" s="9"/>
      <c r="AB189" s="135"/>
      <c r="AC189" s="105"/>
      <c r="AD189" s="9"/>
      <c r="AE189" s="9"/>
      <c r="AF189" s="135"/>
      <c r="AG189" s="9"/>
      <c r="AH189" s="67"/>
      <c r="AI189" s="9"/>
      <c r="AJ189" s="9"/>
      <c r="AK189" s="135"/>
      <c r="AL189" s="9"/>
      <c r="AM189" s="9"/>
      <c r="AN189" s="9"/>
      <c r="AO189" s="135"/>
      <c r="AP189" s="9"/>
      <c r="AQ189" s="9"/>
      <c r="AR189" s="67"/>
      <c r="AS189" s="67"/>
      <c r="AT189" s="9"/>
      <c r="AU189" s="9"/>
    </row>
    <row r="190" spans="1:47" x14ac:dyDescent="0.2">
      <c r="W190" s="9"/>
      <c r="X190" s="135"/>
      <c r="Y190" s="9"/>
      <c r="Z190" s="9"/>
      <c r="AA190" s="9"/>
      <c r="AB190" s="135"/>
      <c r="AC190" s="105"/>
      <c r="AD190" s="9"/>
      <c r="AE190" s="9"/>
      <c r="AF190" s="135"/>
      <c r="AG190" s="9"/>
      <c r="AH190" s="67"/>
      <c r="AI190" s="9"/>
      <c r="AJ190" s="9"/>
      <c r="AK190" s="135"/>
      <c r="AL190" s="9"/>
      <c r="AM190" s="9"/>
      <c r="AN190" s="9"/>
      <c r="AO190" s="135"/>
      <c r="AP190" s="9"/>
      <c r="AQ190" s="9"/>
      <c r="AR190" s="67"/>
      <c r="AS190" s="67"/>
      <c r="AT190" s="9"/>
      <c r="AU190" s="9"/>
    </row>
    <row r="191" spans="1:47" x14ac:dyDescent="0.2">
      <c r="W191" s="9"/>
      <c r="X191" s="135"/>
      <c r="Y191" s="9"/>
      <c r="Z191" s="9"/>
      <c r="AA191" s="9"/>
      <c r="AB191" s="135"/>
      <c r="AC191" s="105"/>
      <c r="AD191" s="9"/>
      <c r="AE191" s="9"/>
      <c r="AF191" s="135"/>
      <c r="AG191" s="9"/>
      <c r="AH191" s="67"/>
      <c r="AI191" s="9"/>
      <c r="AJ191" s="9"/>
      <c r="AK191" s="135"/>
      <c r="AL191" s="9"/>
      <c r="AM191" s="9"/>
      <c r="AN191" s="9"/>
      <c r="AO191" s="135"/>
      <c r="AP191" s="9"/>
      <c r="AQ191" s="9"/>
      <c r="AR191" s="67"/>
      <c r="AS191" s="67"/>
      <c r="AT191" s="9"/>
      <c r="AU191" s="9"/>
    </row>
    <row r="192" spans="1:47" x14ac:dyDescent="0.2">
      <c r="Q192" s="49"/>
      <c r="R192" s="49"/>
      <c r="S192" s="22"/>
      <c r="T192" s="22"/>
      <c r="U192" s="22"/>
      <c r="V192" s="22"/>
      <c r="W192" s="9"/>
      <c r="X192" s="135"/>
      <c r="Y192" s="9"/>
      <c r="Z192" s="9"/>
      <c r="AA192" s="9"/>
      <c r="AB192" s="135"/>
      <c r="AC192" s="105"/>
      <c r="AD192" s="9"/>
      <c r="AE192" s="9"/>
      <c r="AF192" s="135"/>
      <c r="AG192" s="9"/>
      <c r="AH192" s="67"/>
      <c r="AI192" s="9"/>
      <c r="AJ192" s="9"/>
      <c r="AK192" s="135"/>
      <c r="AL192" s="9"/>
      <c r="AM192" s="9"/>
      <c r="AN192" s="9"/>
      <c r="AO192" s="135"/>
      <c r="AP192" s="9"/>
      <c r="AQ192" s="9"/>
      <c r="AR192" s="67"/>
      <c r="AS192" s="67"/>
      <c r="AT192" s="9"/>
      <c r="AU192" s="9"/>
    </row>
    <row r="193" spans="1:47" x14ac:dyDescent="0.2">
      <c r="Q193" s="49"/>
      <c r="R193" s="49"/>
      <c r="S193" s="22"/>
      <c r="T193" s="22"/>
      <c r="U193" s="22"/>
      <c r="V193" s="22"/>
      <c r="W193" s="9"/>
      <c r="X193" s="135"/>
      <c r="Y193" s="9"/>
      <c r="Z193" s="9"/>
      <c r="AA193" s="9"/>
      <c r="AB193" s="135"/>
      <c r="AC193" s="105"/>
      <c r="AD193" s="9"/>
      <c r="AE193" s="9"/>
      <c r="AF193" s="135"/>
      <c r="AG193" s="9"/>
      <c r="AH193" s="67"/>
      <c r="AI193" s="9"/>
      <c r="AJ193" s="9"/>
      <c r="AK193" s="135"/>
      <c r="AL193" s="9"/>
      <c r="AM193" s="9"/>
      <c r="AN193" s="9"/>
      <c r="AO193" s="135"/>
      <c r="AP193" s="9"/>
      <c r="AQ193" s="9"/>
      <c r="AR193" s="67"/>
      <c r="AS193" s="67"/>
      <c r="AT193" s="9"/>
      <c r="AU193" s="9"/>
    </row>
    <row r="194" spans="1:47" x14ac:dyDescent="0.2">
      <c r="Q194" s="49"/>
      <c r="R194" s="49"/>
      <c r="S194" s="22"/>
      <c r="T194" s="22"/>
      <c r="U194" s="22"/>
      <c r="V194" s="22"/>
      <c r="W194" s="9"/>
      <c r="X194" s="135"/>
      <c r="Y194" s="9"/>
      <c r="Z194" s="9"/>
      <c r="AA194" s="9"/>
      <c r="AB194" s="135"/>
      <c r="AC194" s="105"/>
      <c r="AD194" s="9"/>
      <c r="AE194" s="9"/>
      <c r="AF194" s="135"/>
      <c r="AG194" s="9"/>
      <c r="AH194" s="67"/>
      <c r="AI194" s="9"/>
      <c r="AJ194" s="9"/>
      <c r="AK194" s="135"/>
      <c r="AL194" s="9"/>
      <c r="AM194" s="9"/>
      <c r="AN194" s="9"/>
      <c r="AO194" s="135"/>
      <c r="AP194" s="9"/>
      <c r="AQ194" s="9"/>
      <c r="AR194" s="67"/>
      <c r="AS194" s="67"/>
      <c r="AT194" s="9"/>
      <c r="AU194" s="9"/>
    </row>
    <row r="195" spans="1:47" x14ac:dyDescent="0.2">
      <c r="Q195" s="49"/>
      <c r="R195" s="49"/>
      <c r="S195" s="22"/>
      <c r="T195" s="22"/>
      <c r="U195" s="22"/>
      <c r="V195" s="22"/>
      <c r="W195" s="9"/>
      <c r="X195" s="135"/>
      <c r="Y195" s="9"/>
      <c r="Z195" s="9"/>
      <c r="AA195" s="9"/>
      <c r="AB195" s="135"/>
      <c r="AC195" s="105"/>
      <c r="AD195" s="9"/>
      <c r="AE195" s="9"/>
      <c r="AF195" s="135"/>
      <c r="AG195" s="9"/>
      <c r="AH195" s="67"/>
      <c r="AI195" s="9"/>
      <c r="AJ195" s="9"/>
      <c r="AK195" s="135"/>
      <c r="AL195" s="9"/>
      <c r="AM195" s="9"/>
      <c r="AN195" s="9"/>
      <c r="AO195" s="135"/>
      <c r="AP195" s="9"/>
      <c r="AQ195" s="9"/>
      <c r="AR195" s="67"/>
      <c r="AS195" s="67"/>
      <c r="AT195" s="9"/>
      <c r="AU195" s="9"/>
    </row>
    <row r="196" spans="1:47" x14ac:dyDescent="0.2">
      <c r="Q196" s="49"/>
      <c r="R196" s="49"/>
      <c r="S196" s="22"/>
      <c r="T196" s="22"/>
      <c r="U196" s="22"/>
      <c r="V196" s="22"/>
      <c r="W196" s="9"/>
      <c r="X196" s="135"/>
      <c r="Y196" s="9"/>
      <c r="Z196" s="9"/>
      <c r="AA196" s="9"/>
      <c r="AB196" s="135"/>
      <c r="AC196" s="105"/>
      <c r="AD196" s="9"/>
      <c r="AE196" s="9"/>
      <c r="AF196" s="135"/>
      <c r="AG196" s="9"/>
      <c r="AH196" s="67"/>
      <c r="AI196" s="9"/>
      <c r="AJ196" s="9"/>
      <c r="AK196" s="135"/>
      <c r="AL196" s="9"/>
      <c r="AM196" s="9"/>
      <c r="AN196" s="9"/>
      <c r="AO196" s="135"/>
      <c r="AP196" s="9"/>
      <c r="AQ196" s="9"/>
      <c r="AR196" s="67"/>
      <c r="AS196" s="67"/>
      <c r="AT196" s="9"/>
      <c r="AU196" s="9"/>
    </row>
    <row r="197" spans="1:47" x14ac:dyDescent="0.2">
      <c r="Q197" s="49"/>
      <c r="R197" s="49"/>
      <c r="S197" s="22"/>
      <c r="T197" s="22"/>
      <c r="U197" s="22"/>
      <c r="V197" s="22"/>
      <c r="W197" s="9"/>
      <c r="X197" s="135"/>
      <c r="Y197" s="9"/>
      <c r="Z197" s="9"/>
      <c r="AA197" s="9"/>
      <c r="AB197" s="135"/>
      <c r="AC197" s="105"/>
      <c r="AD197" s="9"/>
      <c r="AE197" s="9"/>
      <c r="AF197" s="135"/>
      <c r="AG197" s="9"/>
      <c r="AH197" s="67"/>
      <c r="AI197" s="9"/>
      <c r="AJ197" s="9"/>
      <c r="AK197" s="135"/>
      <c r="AL197" s="9"/>
      <c r="AM197" s="9"/>
      <c r="AN197" s="9"/>
      <c r="AO197" s="135"/>
      <c r="AP197" s="9"/>
      <c r="AQ197" s="9"/>
      <c r="AR197" s="67"/>
      <c r="AS197" s="67"/>
      <c r="AT197" s="9"/>
      <c r="AU197" s="9"/>
    </row>
    <row r="198" spans="1:47" s="7" customFormat="1" x14ac:dyDescent="0.2">
      <c r="A198" s="31"/>
      <c r="B198"/>
      <c r="C198"/>
      <c r="D198"/>
      <c r="E198"/>
      <c r="F198"/>
      <c r="G198" s="46"/>
      <c r="H198" s="46"/>
      <c r="I198" s="46"/>
      <c r="J198"/>
      <c r="K198"/>
      <c r="L198"/>
      <c r="M198" s="58"/>
      <c r="N198" s="46"/>
      <c r="O198" s="46"/>
      <c r="P198"/>
      <c r="Q198" s="46"/>
      <c r="R198" s="46"/>
      <c r="S198"/>
      <c r="T198"/>
      <c r="U198"/>
      <c r="V198"/>
      <c r="W198" s="9"/>
      <c r="X198" s="135"/>
      <c r="Y198" s="9"/>
      <c r="Z198" s="9"/>
      <c r="AA198" s="9"/>
      <c r="AB198" s="135"/>
      <c r="AC198" s="105"/>
      <c r="AD198" s="9"/>
      <c r="AE198" s="9"/>
      <c r="AF198" s="135"/>
      <c r="AG198" s="9"/>
      <c r="AH198" s="67"/>
      <c r="AI198" s="9"/>
      <c r="AJ198" s="9"/>
      <c r="AK198" s="135"/>
      <c r="AL198" s="9"/>
      <c r="AM198" s="9"/>
      <c r="AN198" s="9"/>
      <c r="AO198" s="135"/>
      <c r="AP198" s="9"/>
      <c r="AQ198" s="9"/>
      <c r="AR198" s="67"/>
      <c r="AS198" s="67"/>
      <c r="AT198" s="9"/>
      <c r="AU198" s="9"/>
    </row>
    <row r="199" spans="1:47" x14ac:dyDescent="0.2">
      <c r="X199" s="135"/>
      <c r="Y199" s="9"/>
      <c r="Z199" s="9"/>
      <c r="AA199" s="9"/>
      <c r="AB199" s="135"/>
      <c r="AC199" s="105"/>
      <c r="AD199" s="9"/>
      <c r="AE199" s="9"/>
      <c r="AF199" s="135"/>
      <c r="AG199" s="9"/>
      <c r="AH199" s="67"/>
      <c r="AI199" s="9"/>
      <c r="AJ199" s="9"/>
      <c r="AK199" s="135"/>
      <c r="AL199" s="9"/>
      <c r="AM199" s="9"/>
      <c r="AN199" s="9"/>
      <c r="AO199" s="135"/>
      <c r="AP199" s="9"/>
      <c r="AQ199" s="9"/>
      <c r="AR199" s="67"/>
      <c r="AS199" s="67"/>
      <c r="AT199" s="9"/>
      <c r="AU199" s="9"/>
    </row>
    <row r="200" spans="1:47" x14ac:dyDescent="0.2">
      <c r="X200" s="135"/>
      <c r="Y200" s="9"/>
      <c r="Z200" s="9"/>
      <c r="AA200" s="9"/>
      <c r="AB200" s="135"/>
      <c r="AC200" s="105"/>
      <c r="AD200" s="9"/>
      <c r="AE200" s="9"/>
      <c r="AF200" s="135"/>
      <c r="AG200" s="9"/>
      <c r="AH200" s="67"/>
      <c r="AI200" s="9"/>
      <c r="AJ200" s="9"/>
      <c r="AK200" s="135"/>
      <c r="AL200" s="9"/>
      <c r="AM200" s="9"/>
      <c r="AN200" s="9"/>
      <c r="AO200" s="135"/>
      <c r="AP200" s="9"/>
      <c r="AQ200" s="9"/>
      <c r="AR200" s="67"/>
      <c r="AS200" s="67"/>
      <c r="AT200" s="9"/>
      <c r="AU200" s="9"/>
    </row>
    <row r="201" spans="1:47" x14ac:dyDescent="0.2">
      <c r="X201" s="135"/>
      <c r="Y201" s="9"/>
      <c r="Z201" s="9"/>
      <c r="AA201" s="9"/>
      <c r="AB201" s="135"/>
      <c r="AC201" s="105"/>
      <c r="AD201" s="9"/>
      <c r="AE201" s="9"/>
      <c r="AF201" s="135"/>
      <c r="AG201" s="9"/>
      <c r="AH201" s="67"/>
      <c r="AI201" s="9"/>
      <c r="AJ201" s="9"/>
      <c r="AK201" s="135"/>
      <c r="AL201" s="9"/>
      <c r="AM201" s="9"/>
      <c r="AN201" s="9"/>
      <c r="AO201" s="135"/>
      <c r="AP201" s="9"/>
      <c r="AQ201" s="9"/>
      <c r="AR201" s="67"/>
      <c r="AS201" s="67"/>
      <c r="AT201" s="9"/>
      <c r="AU201" s="9"/>
    </row>
    <row r="202" spans="1:47" x14ac:dyDescent="0.2">
      <c r="X202" s="135"/>
      <c r="Y202" s="9"/>
      <c r="Z202" s="9"/>
      <c r="AA202" s="9"/>
      <c r="AB202" s="135"/>
      <c r="AC202" s="105"/>
      <c r="AD202" s="9"/>
      <c r="AE202" s="9"/>
      <c r="AF202" s="135"/>
      <c r="AG202" s="9"/>
      <c r="AH202" s="67"/>
      <c r="AI202" s="9"/>
      <c r="AJ202" s="9"/>
      <c r="AK202" s="135"/>
      <c r="AL202" s="9"/>
      <c r="AM202" s="9"/>
      <c r="AN202" s="9"/>
      <c r="AO202" s="135"/>
      <c r="AP202" s="9"/>
      <c r="AQ202" s="9"/>
      <c r="AR202" s="67"/>
      <c r="AS202" s="67"/>
      <c r="AT202" s="9"/>
      <c r="AU202" s="9"/>
    </row>
    <row r="203" spans="1:47" s="7" customFormat="1" x14ac:dyDescent="0.2">
      <c r="A203" s="31"/>
      <c r="B203"/>
      <c r="C203"/>
      <c r="D203"/>
      <c r="E203"/>
      <c r="F203"/>
      <c r="G203" s="46"/>
      <c r="H203" s="46"/>
      <c r="I203" s="46"/>
      <c r="J203"/>
      <c r="K203"/>
      <c r="L203"/>
      <c r="M203" s="58"/>
      <c r="N203" s="46"/>
      <c r="O203" s="46"/>
      <c r="P203"/>
      <c r="Q203" s="46"/>
      <c r="R203" s="46"/>
      <c r="S203"/>
      <c r="T203"/>
      <c r="U203"/>
      <c r="V203"/>
      <c r="X203" s="135"/>
      <c r="Y203" s="9"/>
      <c r="Z203" s="9"/>
      <c r="AA203" s="9"/>
      <c r="AB203" s="135"/>
      <c r="AC203" s="105"/>
      <c r="AD203" s="9"/>
      <c r="AE203" s="9"/>
      <c r="AF203" s="135"/>
      <c r="AG203" s="9"/>
      <c r="AH203" s="67"/>
      <c r="AI203" s="9"/>
      <c r="AJ203" s="9"/>
      <c r="AK203" s="135"/>
      <c r="AL203" s="9"/>
      <c r="AM203" s="9"/>
      <c r="AN203" s="9"/>
      <c r="AO203" s="135"/>
      <c r="AP203" s="9"/>
      <c r="AQ203" s="9"/>
      <c r="AR203" s="67"/>
      <c r="AS203" s="67"/>
      <c r="AT203" s="9"/>
      <c r="AU203" s="9"/>
    </row>
    <row r="204" spans="1:47" s="22" customFormat="1" x14ac:dyDescent="0.2">
      <c r="A204" s="31"/>
      <c r="B204"/>
      <c r="C204"/>
      <c r="D204"/>
      <c r="E204"/>
      <c r="F204"/>
      <c r="G204" s="46"/>
      <c r="H204" s="46"/>
      <c r="I204" s="46"/>
      <c r="J204"/>
      <c r="K204"/>
      <c r="L204"/>
      <c r="M204" s="58"/>
      <c r="N204" s="46"/>
      <c r="O204" s="46"/>
      <c r="P204"/>
      <c r="Q204" s="46"/>
      <c r="R204" s="46"/>
      <c r="S204"/>
      <c r="T204"/>
      <c r="U204"/>
      <c r="V204"/>
      <c r="X204" s="143"/>
      <c r="AA204" s="23"/>
      <c r="AB204" s="141"/>
      <c r="AC204" s="111"/>
      <c r="AD204" s="23"/>
      <c r="AE204" s="23"/>
      <c r="AF204" s="141"/>
      <c r="AG204" s="23"/>
      <c r="AH204" s="73"/>
      <c r="AI204" s="23"/>
      <c r="AJ204" s="23"/>
      <c r="AK204" s="141"/>
      <c r="AL204" s="23"/>
      <c r="AM204" s="23"/>
      <c r="AN204" s="23"/>
      <c r="AO204" s="141"/>
      <c r="AP204" s="23"/>
      <c r="AQ204" s="23"/>
      <c r="AR204" s="73"/>
      <c r="AS204" s="73"/>
      <c r="AT204" s="23"/>
      <c r="AU204" s="23"/>
    </row>
    <row r="207" spans="1:47" x14ac:dyDescent="0.2">
      <c r="D207" s="22"/>
    </row>
    <row r="208" spans="1:47" x14ac:dyDescent="0.2">
      <c r="B208" s="22"/>
      <c r="C208" s="22"/>
      <c r="D208" s="1"/>
      <c r="E208" s="22"/>
      <c r="F208" s="22"/>
      <c r="G208" s="49"/>
      <c r="H208" s="49"/>
      <c r="I208" s="49"/>
      <c r="J208" s="22"/>
      <c r="K208" s="22"/>
      <c r="L208" s="22"/>
      <c r="M208" s="62"/>
      <c r="O208" s="47"/>
      <c r="P208" s="22"/>
      <c r="Q208" s="49"/>
      <c r="R208" s="49"/>
      <c r="S208" s="22"/>
      <c r="T208" s="22"/>
      <c r="U208" s="22"/>
      <c r="V208" s="22"/>
      <c r="Y208" t="s">
        <v>9</v>
      </c>
    </row>
    <row r="209" spans="1:45" x14ac:dyDescent="0.2">
      <c r="B209" s="1"/>
      <c r="C209" s="1"/>
      <c r="D209" s="1"/>
      <c r="E209" s="1"/>
      <c r="F209" s="1"/>
      <c r="G209" s="37"/>
      <c r="H209" s="37"/>
      <c r="I209" s="37"/>
      <c r="J209" s="1"/>
      <c r="K209" s="1"/>
      <c r="L209" s="1"/>
      <c r="M209" s="55"/>
      <c r="O209" s="37"/>
      <c r="P209" s="1"/>
      <c r="Q209" s="48"/>
      <c r="R209" s="48"/>
      <c r="S209" s="5"/>
      <c r="T209" s="5"/>
    </row>
    <row r="210" spans="1:45" x14ac:dyDescent="0.2">
      <c r="A210" s="30"/>
      <c r="B210" s="1"/>
      <c r="C210" s="1"/>
      <c r="D210" s="1"/>
      <c r="E210" s="1"/>
      <c r="F210" s="1"/>
      <c r="G210" s="37"/>
      <c r="H210" s="37"/>
      <c r="I210" s="37"/>
      <c r="J210" s="1"/>
      <c r="K210" s="1"/>
      <c r="L210" s="1"/>
      <c r="M210" s="56"/>
      <c r="O210" s="37"/>
      <c r="P210" s="1"/>
      <c r="Q210" s="37"/>
      <c r="R210" s="37"/>
      <c r="S210" s="1"/>
      <c r="T210" s="1"/>
    </row>
    <row r="211" spans="1:45" x14ac:dyDescent="0.2">
      <c r="B211" s="1"/>
      <c r="C211" s="1"/>
      <c r="D211" s="1"/>
      <c r="E211" s="1"/>
      <c r="F211" s="1"/>
      <c r="G211" s="37"/>
      <c r="H211" s="37"/>
      <c r="I211" s="37"/>
      <c r="J211" s="1"/>
      <c r="K211" s="1"/>
      <c r="L211" s="1"/>
      <c r="M211" s="56"/>
      <c r="O211" s="37"/>
      <c r="P211" s="1"/>
      <c r="Q211" s="37"/>
      <c r="R211" s="37"/>
      <c r="S211" s="1"/>
      <c r="T211" s="1"/>
    </row>
    <row r="212" spans="1:45" s="7" customFormat="1" x14ac:dyDescent="0.2">
      <c r="A212" s="31"/>
      <c r="B212" s="1"/>
      <c r="C212" s="1"/>
      <c r="D212" s="1"/>
      <c r="E212" s="1"/>
      <c r="F212" s="1"/>
      <c r="G212" s="37"/>
      <c r="H212" s="37"/>
      <c r="I212" s="37"/>
      <c r="J212" s="1"/>
      <c r="K212" s="1"/>
      <c r="L212" s="1"/>
      <c r="M212" s="56"/>
      <c r="N212" s="46"/>
      <c r="O212" s="37"/>
      <c r="P212" s="1"/>
      <c r="Q212" s="37"/>
      <c r="R212" s="37"/>
      <c r="S212" s="1"/>
      <c r="T212" s="1"/>
      <c r="U212"/>
      <c r="V212"/>
      <c r="W212" s="9"/>
      <c r="X212" s="135"/>
      <c r="Y212" s="9"/>
      <c r="Z212" s="9"/>
      <c r="AA212" s="9"/>
      <c r="AB212" s="135"/>
      <c r="AC212" s="105"/>
      <c r="AD212" s="9"/>
      <c r="AE212" s="9"/>
      <c r="AF212" s="135"/>
      <c r="AH212" s="70"/>
      <c r="AI212" s="9"/>
      <c r="AJ212" s="9"/>
      <c r="AK212" s="135"/>
      <c r="AN212" s="9"/>
      <c r="AO212" s="135"/>
      <c r="AR212" s="67"/>
      <c r="AS212" s="67"/>
    </row>
    <row r="213" spans="1:45" x14ac:dyDescent="0.2">
      <c r="B213" s="1"/>
      <c r="C213" s="1"/>
      <c r="D213" s="1"/>
      <c r="E213" s="1"/>
      <c r="F213" s="1"/>
      <c r="G213" s="37"/>
      <c r="H213" s="37"/>
      <c r="I213" s="37"/>
      <c r="J213" s="1"/>
      <c r="K213" s="1"/>
      <c r="L213" s="1"/>
      <c r="M213" s="56"/>
      <c r="O213" s="37"/>
      <c r="P213" s="1"/>
      <c r="Q213" s="37"/>
      <c r="R213" s="37"/>
      <c r="S213" s="1"/>
      <c r="T213" s="1"/>
      <c r="W213" s="9"/>
      <c r="X213" s="135"/>
    </row>
    <row r="214" spans="1:45" x14ac:dyDescent="0.2">
      <c r="B214" s="1"/>
      <c r="C214" s="1"/>
      <c r="D214" s="1"/>
      <c r="E214" s="1"/>
      <c r="F214" s="1"/>
      <c r="G214" s="37"/>
      <c r="H214" s="37"/>
      <c r="I214" s="37"/>
      <c r="J214" s="1"/>
      <c r="K214" s="1"/>
      <c r="L214" s="1"/>
      <c r="M214" s="56"/>
      <c r="O214" s="37"/>
      <c r="P214" s="1"/>
      <c r="Q214" s="37"/>
      <c r="R214" s="37"/>
      <c r="S214" s="1"/>
      <c r="T214" s="1"/>
      <c r="W214" s="9"/>
      <c r="X214" s="135"/>
    </row>
    <row r="215" spans="1:45" x14ac:dyDescent="0.2">
      <c r="B215" s="1"/>
      <c r="C215" s="1"/>
      <c r="D215" s="1"/>
      <c r="E215" s="1"/>
      <c r="F215" s="1"/>
      <c r="G215" s="37"/>
      <c r="H215" s="37"/>
      <c r="I215" s="37"/>
      <c r="J215" s="1"/>
      <c r="K215" s="1"/>
      <c r="L215" s="1"/>
      <c r="M215" s="56"/>
      <c r="O215" s="37"/>
      <c r="P215" s="1"/>
      <c r="Q215" s="37"/>
      <c r="R215" s="37"/>
      <c r="S215" s="1"/>
      <c r="T215" s="1"/>
      <c r="W215" s="9"/>
      <c r="X215" s="135"/>
    </row>
    <row r="216" spans="1:45" x14ac:dyDescent="0.2">
      <c r="B216" s="1"/>
      <c r="C216" s="1"/>
      <c r="D216" s="1"/>
      <c r="E216" s="1"/>
      <c r="F216" s="1"/>
      <c r="G216" s="37"/>
      <c r="H216" s="37"/>
      <c r="I216" s="37"/>
      <c r="J216" s="1"/>
      <c r="K216" s="1"/>
      <c r="L216" s="1"/>
      <c r="M216" s="56"/>
      <c r="O216" s="37"/>
      <c r="P216" s="1"/>
      <c r="Q216" s="37"/>
      <c r="R216" s="37"/>
      <c r="S216" s="1"/>
      <c r="T216" s="1"/>
      <c r="W216" s="9"/>
      <c r="X216" s="135"/>
    </row>
    <row r="217" spans="1:45" x14ac:dyDescent="0.2">
      <c r="B217" s="1"/>
      <c r="C217" s="1"/>
      <c r="D217" s="1"/>
      <c r="E217" s="1"/>
      <c r="F217" s="1"/>
      <c r="G217" s="37"/>
      <c r="H217" s="37"/>
      <c r="I217" s="37"/>
      <c r="J217" s="1"/>
      <c r="K217" s="1"/>
      <c r="L217" s="1"/>
      <c r="M217" s="56"/>
      <c r="O217" s="37"/>
      <c r="P217" s="1"/>
      <c r="Q217" s="37"/>
      <c r="R217" s="37"/>
      <c r="S217" s="1"/>
      <c r="T217" s="1"/>
      <c r="W217" s="9"/>
      <c r="X217" s="135"/>
    </row>
    <row r="218" spans="1:45" x14ac:dyDescent="0.2">
      <c r="B218" s="1"/>
      <c r="C218" s="1"/>
      <c r="D218" s="1"/>
      <c r="E218" s="1"/>
      <c r="F218" s="1"/>
      <c r="G218" s="37"/>
      <c r="H218" s="37"/>
      <c r="I218" s="37"/>
      <c r="J218" s="1"/>
      <c r="K218" s="1"/>
      <c r="L218" s="1"/>
      <c r="M218" s="56"/>
      <c r="O218" s="37"/>
      <c r="P218" s="1"/>
      <c r="Q218" s="37"/>
      <c r="R218" s="37"/>
      <c r="S218" s="1"/>
      <c r="T218" s="1"/>
      <c r="W218" s="9"/>
      <c r="X218" s="135"/>
    </row>
    <row r="219" spans="1:45" x14ac:dyDescent="0.2">
      <c r="B219" s="1"/>
      <c r="C219" s="1"/>
      <c r="D219" s="1"/>
      <c r="E219" s="1"/>
      <c r="F219" s="1"/>
      <c r="G219" s="37"/>
      <c r="H219" s="37"/>
      <c r="I219" s="37"/>
      <c r="J219" s="1"/>
      <c r="K219" s="1"/>
      <c r="L219" s="1"/>
      <c r="M219" s="56"/>
      <c r="O219" s="37"/>
      <c r="P219" s="1"/>
      <c r="Q219" s="37"/>
      <c r="R219" s="37"/>
      <c r="S219" s="1"/>
      <c r="T219" s="1"/>
      <c r="W219" s="9"/>
      <c r="X219" s="135"/>
    </row>
    <row r="220" spans="1:45" x14ac:dyDescent="0.2">
      <c r="B220" s="1"/>
      <c r="C220" s="1"/>
      <c r="D220" s="1"/>
      <c r="E220" s="1"/>
      <c r="F220" s="1"/>
      <c r="G220" s="37"/>
      <c r="H220" s="37"/>
      <c r="I220" s="37"/>
      <c r="J220" s="1"/>
      <c r="K220" s="1"/>
      <c r="L220" s="1"/>
      <c r="M220" s="56"/>
      <c r="O220" s="37"/>
      <c r="P220" s="1"/>
      <c r="Q220" s="37"/>
      <c r="R220" s="37"/>
      <c r="S220" s="1"/>
      <c r="T220" s="1"/>
      <c r="W220" s="9"/>
      <c r="X220" s="135"/>
    </row>
    <row r="221" spans="1:45" s="7" customFormat="1" x14ac:dyDescent="0.2">
      <c r="A221" s="31"/>
      <c r="B221" s="1"/>
      <c r="C221" s="1"/>
      <c r="D221" s="1"/>
      <c r="E221" s="1"/>
      <c r="F221" s="1"/>
      <c r="G221" s="37"/>
      <c r="H221" s="37"/>
      <c r="I221" s="37"/>
      <c r="J221" s="1"/>
      <c r="K221" s="1"/>
      <c r="L221" s="1"/>
      <c r="M221" s="56"/>
      <c r="N221" s="46"/>
      <c r="O221" s="37"/>
      <c r="P221" s="1"/>
      <c r="Q221" s="37"/>
      <c r="R221" s="37"/>
      <c r="S221" s="1"/>
      <c r="T221" s="1"/>
      <c r="U221"/>
      <c r="V221"/>
      <c r="W221" s="9"/>
      <c r="X221" s="135"/>
      <c r="Y221" s="9"/>
      <c r="Z221" s="9"/>
      <c r="AA221" s="9"/>
      <c r="AB221" s="135"/>
      <c r="AC221" s="105"/>
      <c r="AD221" s="9"/>
      <c r="AE221" s="9"/>
      <c r="AF221" s="135"/>
      <c r="AG221" s="9"/>
      <c r="AH221" s="70"/>
      <c r="AI221" s="9"/>
      <c r="AJ221" s="9"/>
      <c r="AK221" s="135"/>
      <c r="AN221" s="9"/>
      <c r="AO221" s="135"/>
      <c r="AR221" s="67"/>
      <c r="AS221" s="67"/>
    </row>
    <row r="222" spans="1:45" x14ac:dyDescent="0.2">
      <c r="B222" s="1"/>
      <c r="C222" s="1"/>
      <c r="D222" s="1"/>
      <c r="E222" s="1"/>
      <c r="F222" s="1"/>
      <c r="G222" s="37"/>
      <c r="H222" s="37"/>
      <c r="I222" s="37"/>
      <c r="J222" s="1"/>
      <c r="K222" s="2"/>
      <c r="L222" s="1"/>
      <c r="M222" s="56"/>
      <c r="O222" s="37"/>
      <c r="P222" s="1"/>
      <c r="Q222" s="48"/>
      <c r="R222" s="48"/>
      <c r="S222" s="5"/>
      <c r="T222" s="5"/>
      <c r="W222" s="9"/>
      <c r="X222" s="135"/>
      <c r="Y222" s="9"/>
      <c r="Z222" s="9"/>
      <c r="AA222" s="9"/>
      <c r="AB222" s="135"/>
      <c r="AC222" s="105"/>
      <c r="AD222" s="9"/>
      <c r="AE222" s="9"/>
      <c r="AF222" s="135"/>
      <c r="AG222" s="9"/>
      <c r="AI222" s="9"/>
      <c r="AJ222" s="9"/>
      <c r="AK222" s="135"/>
      <c r="AN222" s="9"/>
      <c r="AO222" s="135"/>
      <c r="AR222" s="67"/>
      <c r="AS222" s="67"/>
    </row>
    <row r="223" spans="1:45" x14ac:dyDescent="0.2">
      <c r="B223" s="1"/>
      <c r="C223" s="1"/>
      <c r="D223" s="1"/>
      <c r="E223" s="1"/>
      <c r="F223" s="1"/>
      <c r="G223" s="37"/>
      <c r="H223" s="37"/>
      <c r="I223" s="37"/>
      <c r="J223" s="1"/>
      <c r="K223" s="1"/>
      <c r="L223" s="1"/>
      <c r="M223" s="56"/>
      <c r="O223" s="37"/>
      <c r="P223" s="1"/>
      <c r="Q223" s="37"/>
      <c r="R223" s="37"/>
      <c r="S223" s="1"/>
      <c r="T223" s="1"/>
      <c r="W223" s="9"/>
      <c r="X223" s="135"/>
    </row>
    <row r="224" spans="1:45" x14ac:dyDescent="0.2">
      <c r="B224" s="1"/>
      <c r="C224" s="1"/>
      <c r="D224" s="1"/>
      <c r="E224" s="1"/>
      <c r="F224" s="1"/>
      <c r="G224" s="37"/>
      <c r="H224" s="37"/>
      <c r="I224" s="37"/>
      <c r="J224" s="1"/>
      <c r="K224" s="1"/>
      <c r="L224" s="1"/>
      <c r="M224" s="56"/>
      <c r="O224" s="37"/>
      <c r="P224" s="1"/>
      <c r="Q224" s="37"/>
      <c r="R224" s="37"/>
      <c r="S224" s="1"/>
      <c r="T224" s="1"/>
      <c r="W224" s="9"/>
      <c r="X224" s="135"/>
    </row>
    <row r="225" spans="1:46" x14ac:dyDescent="0.2">
      <c r="B225" s="1"/>
      <c r="C225" s="1"/>
      <c r="D225" s="1"/>
      <c r="E225" s="1"/>
      <c r="F225" s="1"/>
      <c r="G225" s="37"/>
      <c r="H225" s="37"/>
      <c r="I225" s="37"/>
      <c r="J225" s="1"/>
      <c r="K225" s="1"/>
      <c r="L225" s="1"/>
      <c r="M225" s="56"/>
      <c r="O225" s="37"/>
      <c r="P225" s="1"/>
      <c r="Q225" s="37"/>
      <c r="R225" s="37"/>
      <c r="S225" s="1"/>
      <c r="T225" s="1"/>
      <c r="W225" s="9"/>
      <c r="X225" s="135"/>
    </row>
    <row r="226" spans="1:46" x14ac:dyDescent="0.2">
      <c r="B226" s="1"/>
      <c r="C226" s="1"/>
      <c r="D226" s="1"/>
      <c r="E226" s="1"/>
      <c r="F226" s="1"/>
      <c r="G226" s="37"/>
      <c r="H226" s="37"/>
      <c r="I226" s="37"/>
      <c r="J226" s="1"/>
      <c r="K226" s="1"/>
      <c r="L226" s="1"/>
      <c r="M226" s="56"/>
      <c r="O226" s="48"/>
      <c r="P226" s="1"/>
      <c r="Q226" s="37"/>
      <c r="R226" s="37"/>
      <c r="S226" s="1"/>
      <c r="T226" s="1"/>
      <c r="W226" s="9"/>
      <c r="X226" s="135"/>
    </row>
    <row r="227" spans="1:46" x14ac:dyDescent="0.2">
      <c r="B227" s="1"/>
      <c r="C227" s="1"/>
      <c r="D227" s="1"/>
      <c r="E227" s="1"/>
      <c r="F227" s="1"/>
      <c r="G227" s="37"/>
      <c r="H227" s="37"/>
      <c r="I227" s="37"/>
      <c r="J227" s="1"/>
      <c r="K227" s="1"/>
      <c r="L227" s="1"/>
      <c r="M227" s="56"/>
      <c r="O227" s="48"/>
      <c r="P227" s="1"/>
      <c r="Q227" s="37"/>
      <c r="R227" s="37"/>
      <c r="S227" s="1"/>
      <c r="T227" s="1"/>
      <c r="W227" s="9"/>
      <c r="X227" s="135"/>
    </row>
    <row r="228" spans="1:46" x14ac:dyDescent="0.2">
      <c r="B228" s="1"/>
      <c r="C228" s="1"/>
      <c r="D228" s="1"/>
      <c r="E228" s="1"/>
      <c r="F228" s="1"/>
      <c r="G228" s="37"/>
      <c r="H228" s="37"/>
      <c r="I228" s="37"/>
      <c r="J228" s="1"/>
      <c r="K228" s="1"/>
      <c r="L228" s="1"/>
      <c r="M228" s="56"/>
      <c r="O228" s="48"/>
      <c r="P228" s="1"/>
      <c r="Q228" s="37"/>
      <c r="R228" s="37"/>
      <c r="S228" s="1"/>
      <c r="T228" s="1"/>
      <c r="W228" s="9"/>
      <c r="X228" s="135"/>
    </row>
    <row r="229" spans="1:46" s="7" customFormat="1" x14ac:dyDescent="0.2">
      <c r="A229" s="31"/>
      <c r="B229" s="1"/>
      <c r="C229" s="1"/>
      <c r="D229" s="1"/>
      <c r="E229" s="1"/>
      <c r="F229" s="1"/>
      <c r="G229" s="37"/>
      <c r="H229" s="37"/>
      <c r="I229" s="37"/>
      <c r="J229" s="1"/>
      <c r="K229" s="1"/>
      <c r="L229" s="1"/>
      <c r="M229" s="56"/>
      <c r="N229" s="46"/>
      <c r="O229" s="37"/>
      <c r="P229" s="1"/>
      <c r="Q229" s="37"/>
      <c r="R229" s="37"/>
      <c r="S229" s="1"/>
      <c r="T229" s="1"/>
      <c r="U229"/>
      <c r="V229"/>
      <c r="W229" s="9"/>
      <c r="X229" s="135"/>
      <c r="Y229" s="9"/>
      <c r="Z229" s="9"/>
      <c r="AA229" s="9"/>
      <c r="AB229" s="135"/>
      <c r="AC229" s="105"/>
      <c r="AD229" s="9"/>
      <c r="AE229" s="9"/>
      <c r="AF229" s="135"/>
      <c r="AG229" s="9"/>
      <c r="AH229" s="67"/>
      <c r="AI229" s="9"/>
      <c r="AJ229" s="9"/>
      <c r="AK229" s="135"/>
      <c r="AL229" s="9"/>
      <c r="AN229" s="9"/>
      <c r="AO229" s="135"/>
      <c r="AP229" s="9"/>
      <c r="AR229" s="67"/>
      <c r="AS229" s="67"/>
      <c r="AT229" s="9"/>
    </row>
    <row r="230" spans="1:46" x14ac:dyDescent="0.2">
      <c r="B230" s="1"/>
      <c r="C230" s="1"/>
      <c r="D230" s="1"/>
      <c r="E230" s="1"/>
      <c r="F230" s="1"/>
      <c r="G230" s="37"/>
      <c r="H230" s="37"/>
      <c r="I230" s="37"/>
      <c r="J230" s="1"/>
      <c r="K230" s="1"/>
      <c r="L230" s="1"/>
      <c r="M230" s="56"/>
      <c r="O230" s="37"/>
      <c r="P230" s="1"/>
      <c r="Q230" s="37"/>
      <c r="R230" s="37"/>
      <c r="S230" s="1"/>
      <c r="T230" s="1"/>
      <c r="W230" s="9"/>
      <c r="X230" s="135"/>
      <c r="Y230" s="9"/>
      <c r="Z230" s="9"/>
      <c r="AA230" s="9"/>
      <c r="AB230" s="135"/>
      <c r="AC230" s="105"/>
      <c r="AD230" s="9"/>
      <c r="AE230" s="9"/>
      <c r="AF230" s="135"/>
      <c r="AG230" s="9"/>
      <c r="AH230" s="67"/>
      <c r="AI230" s="9"/>
      <c r="AJ230" s="9"/>
      <c r="AK230" s="135"/>
      <c r="AL230" s="9"/>
      <c r="AN230" s="9"/>
      <c r="AO230" s="135"/>
      <c r="AP230" s="9"/>
      <c r="AR230" s="67"/>
      <c r="AS230" s="67"/>
      <c r="AT230" s="9"/>
    </row>
    <row r="231" spans="1:46" x14ac:dyDescent="0.2">
      <c r="B231" s="1"/>
      <c r="C231" s="1"/>
      <c r="D231" s="1"/>
      <c r="E231" s="1"/>
      <c r="F231" s="1"/>
      <c r="G231" s="37"/>
      <c r="H231" s="37"/>
      <c r="I231" s="37"/>
      <c r="J231" s="1"/>
      <c r="K231" s="1"/>
      <c r="L231" s="1"/>
      <c r="M231" s="56"/>
      <c r="O231" s="37"/>
      <c r="P231" s="1"/>
      <c r="Q231" s="37"/>
      <c r="R231" s="37"/>
      <c r="S231" s="1"/>
      <c r="T231" s="1"/>
    </row>
    <row r="232" spans="1:46" x14ac:dyDescent="0.2">
      <c r="B232" s="1"/>
      <c r="C232" s="1"/>
      <c r="D232" s="1"/>
      <c r="E232" s="1"/>
      <c r="F232" s="1"/>
      <c r="G232" s="37"/>
      <c r="H232" s="37"/>
      <c r="I232" s="37"/>
      <c r="J232" s="1"/>
      <c r="K232" s="1"/>
      <c r="L232" s="1"/>
      <c r="M232" s="56"/>
      <c r="O232" s="37"/>
      <c r="P232" s="1"/>
      <c r="Q232" s="37"/>
      <c r="R232" s="37"/>
      <c r="S232" s="1"/>
      <c r="T232" s="1"/>
    </row>
    <row r="233" spans="1:46" x14ac:dyDescent="0.2">
      <c r="B233" s="1"/>
      <c r="C233" s="1"/>
      <c r="D233" s="1"/>
      <c r="E233" s="1"/>
      <c r="F233" s="1"/>
      <c r="G233" s="37"/>
      <c r="H233" s="37"/>
      <c r="I233" s="37"/>
      <c r="J233" s="1"/>
      <c r="K233" s="1"/>
      <c r="L233" s="1"/>
      <c r="M233" s="56"/>
      <c r="O233" s="37"/>
      <c r="P233" s="1"/>
      <c r="Q233" s="48"/>
      <c r="R233" s="48"/>
      <c r="S233" s="5"/>
      <c r="T233" s="5"/>
    </row>
    <row r="234" spans="1:46" x14ac:dyDescent="0.2">
      <c r="B234" s="1"/>
      <c r="C234" s="1"/>
      <c r="D234" s="1"/>
      <c r="E234" s="1"/>
      <c r="F234" s="1"/>
      <c r="G234" s="37"/>
      <c r="H234" s="37"/>
      <c r="I234" s="37"/>
      <c r="J234" s="1"/>
      <c r="K234" s="1"/>
      <c r="L234" s="1"/>
      <c r="M234" s="56"/>
      <c r="O234" s="37"/>
      <c r="P234" s="1"/>
      <c r="Q234" s="37"/>
      <c r="R234" s="37"/>
      <c r="S234" s="1"/>
      <c r="T234" s="1"/>
    </row>
    <row r="235" spans="1:46" x14ac:dyDescent="0.2">
      <c r="B235" s="1"/>
      <c r="C235" s="1"/>
      <c r="E235" s="1"/>
      <c r="F235" s="1"/>
      <c r="G235" s="37"/>
      <c r="H235" s="37"/>
      <c r="I235" s="37"/>
      <c r="J235" s="1"/>
      <c r="K235" s="1"/>
      <c r="L235" s="1"/>
      <c r="M235" s="56"/>
      <c r="O235" s="37"/>
      <c r="P235" s="1"/>
      <c r="Q235" s="37"/>
      <c r="R235" s="37"/>
      <c r="S235" s="1"/>
      <c r="T235" s="1"/>
    </row>
    <row r="236" spans="1:46" s="7" customFormat="1" x14ac:dyDescent="0.2">
      <c r="A236" s="31"/>
      <c r="B236"/>
      <c r="C236"/>
      <c r="D236"/>
      <c r="E236"/>
      <c r="F236"/>
      <c r="G236" s="46"/>
      <c r="H236" s="46"/>
      <c r="I236" s="46"/>
      <c r="J236"/>
      <c r="K236"/>
      <c r="L236"/>
      <c r="M236" s="58"/>
      <c r="N236" s="46"/>
      <c r="O236" s="46"/>
      <c r="P236"/>
      <c r="Q236" s="46"/>
      <c r="R236" s="46"/>
      <c r="S236"/>
      <c r="T236"/>
      <c r="U236"/>
      <c r="V236"/>
      <c r="W236" s="9"/>
      <c r="X236" s="135"/>
      <c r="Y236" s="9"/>
      <c r="Z236" s="9"/>
      <c r="AB236" s="142"/>
      <c r="AC236" s="105"/>
      <c r="AF236" s="142"/>
      <c r="AH236" s="70"/>
      <c r="AK236" s="142"/>
      <c r="AO236" s="142"/>
      <c r="AR236" s="70"/>
      <c r="AS236" s="70"/>
    </row>
    <row r="239" spans="1:46" x14ac:dyDescent="0.2">
      <c r="W239" s="9"/>
      <c r="X239" s="135"/>
      <c r="Y239" s="9"/>
      <c r="Z239" s="9"/>
      <c r="AC239" s="105"/>
    </row>
    <row r="245" spans="1:45" x14ac:dyDescent="0.2">
      <c r="D245" s="1"/>
      <c r="O245" s="37"/>
      <c r="W245" s="9"/>
      <c r="X245" s="135"/>
      <c r="Y245" s="9"/>
      <c r="Z245" s="9"/>
      <c r="AA245" s="9"/>
      <c r="AB245" s="135"/>
      <c r="AC245" s="105"/>
      <c r="AD245" s="9"/>
      <c r="AE245" s="9"/>
      <c r="AF245" s="135"/>
      <c r="AI245" s="9"/>
      <c r="AJ245" s="9"/>
      <c r="AK245" s="135"/>
      <c r="AN245" s="9"/>
      <c r="AO245" s="135"/>
      <c r="AR245" s="67"/>
      <c r="AS245" s="67"/>
    </row>
    <row r="246" spans="1:45" x14ac:dyDescent="0.2">
      <c r="B246" s="1"/>
      <c r="C246" s="1"/>
      <c r="D246" s="1"/>
      <c r="E246" s="1"/>
      <c r="F246" s="1"/>
      <c r="G246" s="37"/>
      <c r="H246" s="37"/>
      <c r="I246" s="37"/>
      <c r="J246" s="1"/>
      <c r="K246" s="1"/>
      <c r="L246" s="1"/>
      <c r="M246" s="55"/>
      <c r="O246" s="37"/>
      <c r="P246" s="1"/>
      <c r="Q246" s="37"/>
      <c r="R246" s="37"/>
      <c r="S246" s="1"/>
      <c r="T246" s="1"/>
      <c r="W246" s="9"/>
      <c r="X246" s="135"/>
      <c r="Y246" s="9"/>
      <c r="Z246" s="9"/>
      <c r="AA246" s="9"/>
      <c r="AB246" s="135"/>
      <c r="AC246" s="105"/>
      <c r="AD246" s="9"/>
      <c r="AE246" s="9"/>
      <c r="AF246" s="135"/>
      <c r="AI246" s="9"/>
      <c r="AJ246" s="9"/>
      <c r="AK246" s="135"/>
      <c r="AN246" s="9"/>
      <c r="AO246" s="135"/>
      <c r="AR246" s="67"/>
      <c r="AS246" s="67"/>
    </row>
    <row r="247" spans="1:45" s="7" customFormat="1" x14ac:dyDescent="0.2">
      <c r="A247" s="31"/>
      <c r="B247" s="1"/>
      <c r="C247" s="1"/>
      <c r="D247" s="1"/>
      <c r="E247" s="1"/>
      <c r="F247" s="1"/>
      <c r="G247" s="37"/>
      <c r="H247" s="37"/>
      <c r="I247" s="37"/>
      <c r="J247" s="1"/>
      <c r="K247" s="1"/>
      <c r="L247" s="1"/>
      <c r="M247" s="56"/>
      <c r="N247" s="46"/>
      <c r="O247" s="37"/>
      <c r="P247" s="1"/>
      <c r="Q247" s="48"/>
      <c r="R247" s="48"/>
      <c r="S247" s="5"/>
      <c r="T247" s="5"/>
      <c r="U247"/>
      <c r="V247"/>
      <c r="W247" s="9"/>
      <c r="X247" s="135"/>
      <c r="Y247" s="9"/>
      <c r="Z247" s="9"/>
      <c r="AA247" s="9"/>
      <c r="AB247" s="135"/>
      <c r="AC247" s="105"/>
      <c r="AD247" s="9"/>
      <c r="AE247" s="9"/>
      <c r="AF247" s="135"/>
      <c r="AH247" s="70"/>
      <c r="AI247" s="9"/>
      <c r="AJ247" s="9"/>
      <c r="AK247" s="135"/>
      <c r="AN247" s="9"/>
      <c r="AO247" s="135"/>
      <c r="AR247" s="67"/>
      <c r="AS247" s="67"/>
    </row>
    <row r="248" spans="1:45" x14ac:dyDescent="0.2">
      <c r="B248" s="1"/>
      <c r="C248" s="1"/>
      <c r="D248" s="1"/>
      <c r="E248" s="1"/>
      <c r="F248" s="1"/>
      <c r="G248" s="37"/>
      <c r="H248" s="37"/>
      <c r="I248" s="37"/>
      <c r="J248" s="1"/>
      <c r="K248" s="1"/>
      <c r="L248" s="1"/>
      <c r="M248" s="56"/>
      <c r="O248" s="37"/>
      <c r="P248" s="1"/>
      <c r="Q248" s="37"/>
      <c r="R248" s="37"/>
      <c r="S248" s="1"/>
      <c r="T248" s="1"/>
    </row>
    <row r="249" spans="1:45" x14ac:dyDescent="0.2">
      <c r="B249" s="1"/>
      <c r="C249" s="1"/>
      <c r="D249" s="6"/>
      <c r="E249" s="1"/>
      <c r="F249" s="1"/>
      <c r="G249" s="37"/>
      <c r="H249" s="37"/>
      <c r="I249" s="37"/>
      <c r="J249" s="1"/>
      <c r="K249" s="1"/>
      <c r="L249" s="1"/>
      <c r="M249" s="56"/>
      <c r="O249" s="37"/>
      <c r="P249" s="1"/>
      <c r="Q249" s="37"/>
      <c r="R249" s="37"/>
      <c r="S249" s="1"/>
      <c r="T249" s="1"/>
    </row>
    <row r="250" spans="1:45" x14ac:dyDescent="0.2">
      <c r="B250" s="6"/>
      <c r="C250" s="6"/>
      <c r="D250" s="1"/>
      <c r="E250" s="6"/>
      <c r="F250" s="6"/>
      <c r="G250" s="42"/>
      <c r="H250" s="42"/>
      <c r="I250" s="42"/>
      <c r="J250" s="6"/>
      <c r="K250" s="6"/>
      <c r="L250" s="6"/>
      <c r="M250" s="57"/>
      <c r="O250" s="42"/>
      <c r="P250" s="6"/>
      <c r="Q250" s="42"/>
      <c r="R250" s="42"/>
      <c r="S250" s="6"/>
      <c r="T250" s="6"/>
      <c r="U250" s="7"/>
      <c r="V250" s="7"/>
    </row>
    <row r="251" spans="1:45" x14ac:dyDescent="0.2">
      <c r="B251" s="1"/>
      <c r="C251" s="1"/>
      <c r="D251" s="1"/>
      <c r="E251" s="1"/>
      <c r="F251" s="1"/>
      <c r="G251" s="37"/>
      <c r="H251" s="37"/>
      <c r="I251" s="37"/>
      <c r="J251" s="1"/>
      <c r="K251" s="2"/>
      <c r="L251" s="1"/>
      <c r="M251" s="56"/>
      <c r="O251" s="37"/>
      <c r="P251" s="1"/>
      <c r="Q251" s="37"/>
      <c r="R251" s="37"/>
      <c r="S251" s="1"/>
      <c r="T251" s="1"/>
    </row>
    <row r="252" spans="1:45" x14ac:dyDescent="0.2">
      <c r="A252" s="32"/>
      <c r="B252" s="1"/>
      <c r="C252" s="1"/>
      <c r="D252" s="1"/>
      <c r="E252" s="1"/>
      <c r="F252" s="1"/>
      <c r="G252" s="37"/>
      <c r="H252" s="37"/>
      <c r="I252" s="37"/>
      <c r="J252" s="1"/>
      <c r="K252" s="1"/>
      <c r="L252" s="1"/>
      <c r="M252" s="56"/>
      <c r="O252" s="37"/>
      <c r="P252" s="1"/>
      <c r="Q252" s="37"/>
      <c r="R252" s="37"/>
      <c r="S252" s="1"/>
      <c r="T252" s="1"/>
    </row>
    <row r="253" spans="1:45" x14ac:dyDescent="0.2">
      <c r="B253" s="1"/>
      <c r="C253" s="1"/>
      <c r="D253" s="1"/>
      <c r="E253" s="1"/>
      <c r="F253" s="1"/>
      <c r="G253" s="37"/>
      <c r="H253" s="37"/>
      <c r="I253" s="37"/>
      <c r="J253" s="1"/>
      <c r="K253" s="1"/>
      <c r="L253" s="1"/>
      <c r="M253" s="56"/>
      <c r="O253" s="37"/>
      <c r="P253" s="1"/>
      <c r="Q253" s="48"/>
      <c r="R253" s="48"/>
      <c r="S253" s="5"/>
      <c r="T253" s="5"/>
    </row>
    <row r="254" spans="1:45" s="9" customFormat="1" x14ac:dyDescent="0.2">
      <c r="A254" s="31"/>
      <c r="B254" s="1"/>
      <c r="C254" s="1"/>
      <c r="D254" s="1"/>
      <c r="E254" s="1"/>
      <c r="F254" s="1"/>
      <c r="G254" s="37"/>
      <c r="H254" s="37"/>
      <c r="I254" s="37"/>
      <c r="J254" s="1"/>
      <c r="K254" s="1"/>
      <c r="L254" s="1"/>
      <c r="M254" s="56"/>
      <c r="N254" s="46"/>
      <c r="O254" s="37"/>
      <c r="P254" s="1"/>
      <c r="Q254" s="37"/>
      <c r="R254" s="37"/>
      <c r="S254" s="1"/>
      <c r="T254" s="1"/>
      <c r="U254"/>
      <c r="V254"/>
      <c r="X254" s="135"/>
      <c r="AB254" s="135"/>
      <c r="AC254" s="105"/>
      <c r="AF254" s="135"/>
      <c r="AH254" s="67"/>
      <c r="AK254" s="135"/>
      <c r="AO254" s="135"/>
      <c r="AR254" s="67"/>
      <c r="AS254" s="67"/>
    </row>
    <row r="255" spans="1:45" x14ac:dyDescent="0.2">
      <c r="B255" s="1"/>
      <c r="C255" s="1"/>
      <c r="D255" s="1"/>
      <c r="E255" s="1"/>
      <c r="F255" s="1"/>
      <c r="G255" s="37"/>
      <c r="H255" s="37"/>
      <c r="I255" s="37"/>
      <c r="J255" s="1"/>
      <c r="K255" s="1"/>
      <c r="L255" s="1"/>
      <c r="M255" s="56"/>
      <c r="O255" s="37"/>
      <c r="P255" s="1"/>
      <c r="Q255" s="37"/>
      <c r="R255" s="37"/>
      <c r="S255" s="1"/>
      <c r="T255" s="1"/>
    </row>
    <row r="256" spans="1:45" x14ac:dyDescent="0.2">
      <c r="B256" s="1"/>
      <c r="C256" s="1"/>
      <c r="D256" s="1"/>
      <c r="E256" s="1"/>
      <c r="F256" s="1"/>
      <c r="G256" s="37"/>
      <c r="H256" s="37"/>
      <c r="I256" s="37"/>
      <c r="J256" s="1"/>
      <c r="K256" s="1"/>
      <c r="L256" s="1"/>
      <c r="M256" s="56"/>
      <c r="O256" s="37"/>
      <c r="P256" s="1"/>
      <c r="Q256" s="37"/>
      <c r="R256" s="37"/>
      <c r="S256" s="1"/>
      <c r="T256" s="1"/>
    </row>
    <row r="257" spans="1:45" x14ac:dyDescent="0.2">
      <c r="B257" s="1"/>
      <c r="C257" s="1"/>
      <c r="D257" s="1"/>
      <c r="E257" s="1"/>
      <c r="F257" s="1"/>
      <c r="G257" s="37"/>
      <c r="H257" s="37"/>
      <c r="I257" s="37"/>
      <c r="J257" s="1"/>
      <c r="K257" s="1"/>
      <c r="L257" s="1"/>
      <c r="M257" s="56"/>
      <c r="O257" s="37"/>
      <c r="P257" s="1"/>
      <c r="Q257" s="37"/>
      <c r="R257" s="37"/>
      <c r="S257" s="1"/>
      <c r="T257" s="1"/>
    </row>
    <row r="258" spans="1:45" x14ac:dyDescent="0.2">
      <c r="B258" s="1"/>
      <c r="C258" s="1"/>
      <c r="D258" s="1"/>
      <c r="E258" s="1"/>
      <c r="F258" s="1"/>
      <c r="G258" s="37"/>
      <c r="H258" s="37"/>
      <c r="I258" s="37"/>
      <c r="J258" s="1"/>
      <c r="K258" s="1"/>
      <c r="L258" s="1"/>
      <c r="M258" s="56"/>
      <c r="O258" s="37"/>
      <c r="P258" s="1"/>
      <c r="Q258" s="37"/>
      <c r="R258" s="37"/>
      <c r="S258" s="1"/>
      <c r="T258" s="1"/>
    </row>
    <row r="259" spans="1:45" x14ac:dyDescent="0.2">
      <c r="B259" s="1"/>
      <c r="C259" s="1"/>
      <c r="D259" s="1"/>
      <c r="E259" s="1"/>
      <c r="F259" s="1"/>
      <c r="G259" s="37"/>
      <c r="H259" s="37"/>
      <c r="I259" s="37"/>
      <c r="J259" s="1"/>
      <c r="K259" s="1"/>
      <c r="L259" s="1"/>
      <c r="M259" s="56"/>
      <c r="O259" s="37"/>
      <c r="P259" s="1"/>
      <c r="Q259" s="37"/>
      <c r="R259" s="37"/>
      <c r="S259" s="1"/>
      <c r="T259" s="1"/>
    </row>
    <row r="260" spans="1:45" x14ac:dyDescent="0.2">
      <c r="B260" s="1"/>
      <c r="C260" s="1"/>
      <c r="D260" s="7"/>
      <c r="E260" s="1"/>
      <c r="F260" s="1"/>
      <c r="G260" s="37"/>
      <c r="H260" s="37"/>
      <c r="I260" s="37"/>
      <c r="J260" s="1"/>
      <c r="K260" s="1"/>
      <c r="L260" s="1"/>
      <c r="M260" s="56"/>
      <c r="O260" s="37"/>
      <c r="P260" s="1"/>
      <c r="Q260" s="37"/>
      <c r="R260" s="37"/>
      <c r="S260" s="1"/>
      <c r="T260" s="1"/>
    </row>
    <row r="261" spans="1:45" x14ac:dyDescent="0.2">
      <c r="B261" s="7"/>
      <c r="C261" s="7"/>
      <c r="D261" s="1"/>
      <c r="E261" s="7"/>
      <c r="F261" s="7"/>
      <c r="G261" s="44"/>
      <c r="H261" s="44"/>
      <c r="I261" s="44"/>
      <c r="J261" s="7"/>
      <c r="K261" s="7"/>
      <c r="L261" s="7"/>
      <c r="M261" s="59"/>
      <c r="O261" s="44"/>
      <c r="P261" s="7"/>
      <c r="Q261" s="44"/>
      <c r="R261" s="44"/>
      <c r="S261" s="7"/>
      <c r="T261" s="7"/>
      <c r="U261" s="7"/>
      <c r="V261" s="7"/>
    </row>
    <row r="262" spans="1:45" s="9" customFormat="1" x14ac:dyDescent="0.2">
      <c r="A262" s="31"/>
      <c r="B262" s="1"/>
      <c r="C262" s="1"/>
      <c r="D262" s="1"/>
      <c r="E262" s="1"/>
      <c r="F262" s="1"/>
      <c r="G262" s="37"/>
      <c r="H262" s="37"/>
      <c r="I262" s="37"/>
      <c r="J262" s="1"/>
      <c r="K262" s="1"/>
      <c r="L262" s="1"/>
      <c r="M262" s="56"/>
      <c r="N262" s="46"/>
      <c r="O262" s="37"/>
      <c r="P262" s="1"/>
      <c r="Q262" s="48"/>
      <c r="R262" s="48"/>
      <c r="S262" s="5"/>
      <c r="T262" s="5"/>
      <c r="U262"/>
      <c r="V262"/>
      <c r="X262" s="135"/>
      <c r="AB262" s="135"/>
      <c r="AC262" s="105"/>
      <c r="AF262" s="135"/>
      <c r="AH262" s="67"/>
      <c r="AK262" s="135"/>
      <c r="AO262" s="135"/>
      <c r="AR262" s="67"/>
      <c r="AS262" s="67"/>
    </row>
    <row r="263" spans="1:45" s="7" customFormat="1" x14ac:dyDescent="0.2">
      <c r="A263" s="32"/>
      <c r="B263" s="1"/>
      <c r="C263" s="1"/>
      <c r="D263" s="1"/>
      <c r="E263" s="1"/>
      <c r="F263" s="1"/>
      <c r="G263" s="37"/>
      <c r="H263" s="37"/>
      <c r="I263" s="37"/>
      <c r="J263" s="1"/>
      <c r="K263" s="1"/>
      <c r="L263" s="1"/>
      <c r="M263" s="56"/>
      <c r="N263" s="46"/>
      <c r="O263" s="37"/>
      <c r="P263" s="1"/>
      <c r="Q263" s="37"/>
      <c r="R263" s="37"/>
      <c r="S263" s="1"/>
      <c r="T263" s="1"/>
      <c r="U263"/>
      <c r="V263"/>
      <c r="W263" s="9"/>
      <c r="X263" s="135"/>
      <c r="Y263" s="9"/>
      <c r="Z263" s="9"/>
      <c r="AA263" s="9"/>
      <c r="AB263" s="135"/>
      <c r="AC263" s="105"/>
      <c r="AD263" s="9"/>
      <c r="AE263" s="9"/>
      <c r="AF263" s="135"/>
      <c r="AH263" s="70"/>
      <c r="AI263" s="9"/>
      <c r="AJ263" s="9"/>
      <c r="AK263" s="135"/>
      <c r="AN263" s="9"/>
      <c r="AO263" s="135"/>
      <c r="AR263" s="67"/>
      <c r="AS263" s="67"/>
    </row>
    <row r="264" spans="1:45" x14ac:dyDescent="0.2">
      <c r="B264" s="1"/>
      <c r="C264" s="1"/>
      <c r="D264" s="1"/>
      <c r="E264" s="1"/>
      <c r="F264" s="1"/>
      <c r="G264" s="37"/>
      <c r="H264" s="37"/>
      <c r="I264" s="37"/>
      <c r="J264" s="1"/>
      <c r="K264" s="1"/>
      <c r="L264" s="1"/>
      <c r="M264" s="56"/>
      <c r="O264" s="37"/>
      <c r="P264" s="1"/>
      <c r="Q264" s="37"/>
      <c r="R264" s="37"/>
      <c r="S264" s="1"/>
      <c r="T264" s="1"/>
    </row>
    <row r="265" spans="1:45" x14ac:dyDescent="0.2">
      <c r="B265" s="1"/>
      <c r="C265" s="1"/>
      <c r="D265" s="1"/>
      <c r="E265" s="1"/>
      <c r="F265" s="1"/>
      <c r="G265" s="37"/>
      <c r="H265" s="37"/>
      <c r="I265" s="37"/>
      <c r="J265" s="1"/>
      <c r="K265" s="1"/>
      <c r="L265" s="1"/>
      <c r="M265" s="56"/>
      <c r="O265" s="37"/>
      <c r="P265" s="1"/>
      <c r="Q265" s="37"/>
      <c r="R265" s="37"/>
      <c r="S265" s="1"/>
      <c r="T265" s="1"/>
    </row>
    <row r="266" spans="1:45" x14ac:dyDescent="0.2">
      <c r="B266" s="1"/>
      <c r="C266" s="1"/>
      <c r="D266" s="1"/>
      <c r="E266" s="1"/>
      <c r="F266" s="1"/>
      <c r="G266" s="37"/>
      <c r="H266" s="37"/>
      <c r="I266" s="37"/>
      <c r="J266" s="1"/>
      <c r="K266" s="1"/>
      <c r="L266" s="1"/>
      <c r="M266" s="56"/>
      <c r="O266" s="37"/>
      <c r="P266" s="1"/>
      <c r="Q266" s="37"/>
      <c r="R266" s="37"/>
      <c r="S266" s="1"/>
      <c r="T266" s="1"/>
    </row>
    <row r="267" spans="1:45" x14ac:dyDescent="0.2">
      <c r="B267" s="1"/>
      <c r="C267" s="1"/>
      <c r="D267" s="1"/>
      <c r="E267" s="1"/>
      <c r="F267" s="1"/>
      <c r="G267" s="37"/>
      <c r="H267" s="37"/>
      <c r="I267" s="37"/>
      <c r="J267" s="1"/>
      <c r="K267" s="1"/>
      <c r="L267" s="1"/>
      <c r="M267" s="56"/>
      <c r="O267" s="37"/>
      <c r="P267" s="1"/>
      <c r="Q267" s="37"/>
      <c r="R267" s="37"/>
      <c r="S267" s="1"/>
      <c r="T267" s="1"/>
    </row>
    <row r="268" spans="1:45" x14ac:dyDescent="0.2">
      <c r="B268" s="1"/>
      <c r="C268" s="1"/>
      <c r="D268" s="7"/>
      <c r="E268" s="1"/>
      <c r="F268" s="1"/>
      <c r="G268" s="37"/>
      <c r="H268" s="37"/>
      <c r="I268" s="37"/>
      <c r="J268" s="1"/>
      <c r="K268" s="1"/>
      <c r="L268" s="1"/>
      <c r="M268" s="56"/>
      <c r="O268" s="37"/>
      <c r="P268" s="1"/>
      <c r="Q268" s="37"/>
      <c r="R268" s="37"/>
      <c r="S268" s="1"/>
      <c r="T268" s="1"/>
    </row>
    <row r="269" spans="1:45" x14ac:dyDescent="0.2">
      <c r="B269" s="7"/>
      <c r="C269" s="7"/>
      <c r="D269" s="1"/>
      <c r="E269" s="7"/>
      <c r="F269" s="7"/>
      <c r="G269" s="44"/>
      <c r="H269" s="44"/>
      <c r="I269" s="44"/>
      <c r="J269" s="7"/>
      <c r="K269" s="7"/>
      <c r="L269" s="7"/>
      <c r="M269" s="59"/>
      <c r="O269" s="44"/>
      <c r="P269" s="7"/>
      <c r="Q269" s="44"/>
      <c r="R269" s="44"/>
      <c r="S269" s="7"/>
      <c r="T269" s="7"/>
      <c r="U269" s="7"/>
      <c r="V269" s="7"/>
    </row>
    <row r="270" spans="1:45" x14ac:dyDescent="0.2">
      <c r="B270" s="1"/>
      <c r="C270" s="1"/>
      <c r="D270" s="1"/>
      <c r="E270" s="1"/>
      <c r="F270" s="1"/>
      <c r="G270" s="37"/>
      <c r="H270" s="37"/>
      <c r="I270" s="37"/>
      <c r="J270" s="1"/>
      <c r="K270" s="1"/>
      <c r="L270" s="1"/>
      <c r="M270" s="55"/>
      <c r="O270" s="37"/>
      <c r="P270" s="1"/>
      <c r="Q270" s="37"/>
      <c r="R270" s="37"/>
      <c r="S270" s="1"/>
      <c r="T270" s="1"/>
    </row>
    <row r="271" spans="1:45" x14ac:dyDescent="0.2">
      <c r="A271" s="32"/>
      <c r="B271" s="1"/>
      <c r="C271" s="1"/>
      <c r="D271" s="1"/>
      <c r="E271" s="1"/>
      <c r="F271" s="1"/>
      <c r="G271" s="37"/>
      <c r="H271" s="37"/>
      <c r="I271" s="37"/>
      <c r="J271" s="1"/>
      <c r="K271" s="1"/>
      <c r="L271" s="1"/>
      <c r="M271" s="56"/>
      <c r="O271" s="37"/>
      <c r="P271" s="1"/>
      <c r="Q271" s="48"/>
      <c r="R271" s="48"/>
      <c r="S271" s="5"/>
      <c r="T271" s="5"/>
    </row>
    <row r="272" spans="1:45" x14ac:dyDescent="0.2">
      <c r="B272" s="1"/>
      <c r="C272" s="1"/>
      <c r="D272" s="1"/>
      <c r="E272" s="1"/>
      <c r="F272" s="1"/>
      <c r="G272" s="37"/>
      <c r="H272" s="37"/>
      <c r="I272" s="37"/>
      <c r="J272" s="1"/>
      <c r="K272" s="1"/>
      <c r="L272" s="1"/>
      <c r="M272" s="56"/>
      <c r="O272" s="37"/>
      <c r="P272" s="1"/>
      <c r="Q272" s="37"/>
      <c r="R272" s="37"/>
      <c r="S272" s="1"/>
      <c r="T272" s="1"/>
    </row>
    <row r="273" spans="1:47" s="7" customFormat="1" x14ac:dyDescent="0.2">
      <c r="A273" s="31"/>
      <c r="B273" s="1"/>
      <c r="C273" s="1"/>
      <c r="D273"/>
      <c r="E273" s="1"/>
      <c r="F273" s="1"/>
      <c r="G273" s="37"/>
      <c r="H273" s="37"/>
      <c r="I273" s="37"/>
      <c r="J273" s="1"/>
      <c r="K273" s="1"/>
      <c r="L273" s="1"/>
      <c r="M273" s="56"/>
      <c r="N273" s="46"/>
      <c r="O273" s="37"/>
      <c r="P273" s="1"/>
      <c r="Q273" s="37"/>
      <c r="R273" s="37"/>
      <c r="S273" s="1"/>
      <c r="T273" s="1"/>
      <c r="U273"/>
      <c r="V273"/>
      <c r="W273" s="9"/>
      <c r="X273" s="135"/>
      <c r="Y273" s="9"/>
      <c r="Z273" s="9"/>
      <c r="AA273" s="9"/>
      <c r="AB273" s="135"/>
      <c r="AC273" s="105"/>
      <c r="AD273" s="9"/>
      <c r="AE273" s="9"/>
      <c r="AF273" s="135"/>
      <c r="AH273" s="70"/>
      <c r="AI273" s="9"/>
      <c r="AJ273" s="9"/>
      <c r="AK273" s="135"/>
      <c r="AN273" s="9"/>
      <c r="AO273" s="135"/>
      <c r="AR273" s="67"/>
      <c r="AS273" s="67"/>
    </row>
    <row r="274" spans="1:47" s="7" customFormat="1" x14ac:dyDescent="0.2">
      <c r="A274" s="31"/>
      <c r="B274"/>
      <c r="C274"/>
      <c r="D274"/>
      <c r="E274"/>
      <c r="F274"/>
      <c r="G274" s="46"/>
      <c r="H274" s="46"/>
      <c r="I274" s="46"/>
      <c r="J274"/>
      <c r="K274"/>
      <c r="L274"/>
      <c r="M274" s="58"/>
      <c r="N274" s="46"/>
      <c r="O274" s="46"/>
      <c r="P274"/>
      <c r="Q274" s="46"/>
      <c r="R274" s="46"/>
      <c r="S274"/>
      <c r="T274"/>
      <c r="U274"/>
      <c r="V274"/>
      <c r="W274" s="9"/>
      <c r="X274" s="135"/>
      <c r="Y274" s="9"/>
      <c r="Z274" s="9"/>
      <c r="AA274" s="9"/>
      <c r="AB274" s="135"/>
      <c r="AC274" s="105"/>
      <c r="AD274" s="9"/>
      <c r="AE274" s="9"/>
      <c r="AF274" s="135"/>
      <c r="AH274" s="70"/>
      <c r="AI274" s="9"/>
      <c r="AJ274" s="9"/>
      <c r="AK274" s="135"/>
      <c r="AN274" s="9"/>
      <c r="AO274" s="135"/>
      <c r="AR274" s="67"/>
      <c r="AS274" s="67"/>
    </row>
    <row r="275" spans="1:47" s="9" customFormat="1" x14ac:dyDescent="0.2">
      <c r="A275" s="31"/>
      <c r="B275"/>
      <c r="C275"/>
      <c r="D275"/>
      <c r="E275"/>
      <c r="F275"/>
      <c r="G275" s="46"/>
      <c r="H275" s="46"/>
      <c r="I275" s="46"/>
      <c r="J275"/>
      <c r="K275"/>
      <c r="L275"/>
      <c r="M275" s="58"/>
      <c r="N275" s="46"/>
      <c r="O275" s="46"/>
      <c r="P275"/>
      <c r="Q275" s="46"/>
      <c r="R275" s="46"/>
      <c r="S275"/>
      <c r="T275"/>
      <c r="U275"/>
      <c r="V275"/>
      <c r="X275" s="135"/>
      <c r="AB275" s="135"/>
      <c r="AC275" s="105"/>
      <c r="AF275" s="135"/>
      <c r="AH275" s="67"/>
      <c r="AK275" s="135"/>
      <c r="AO275" s="135"/>
      <c r="AR275" s="67"/>
      <c r="AS275" s="67"/>
    </row>
    <row r="276" spans="1:47" s="9" customFormat="1" x14ac:dyDescent="0.2">
      <c r="A276" s="31"/>
      <c r="B276"/>
      <c r="C276"/>
      <c r="D276"/>
      <c r="E276"/>
      <c r="F276"/>
      <c r="G276" s="46"/>
      <c r="H276" s="46"/>
      <c r="I276" s="46"/>
      <c r="J276"/>
      <c r="K276"/>
      <c r="L276"/>
      <c r="M276" s="58"/>
      <c r="N276" s="46"/>
      <c r="O276" s="46"/>
      <c r="P276"/>
      <c r="Q276" s="46"/>
      <c r="R276" s="46"/>
      <c r="S276"/>
      <c r="T276"/>
      <c r="U276"/>
      <c r="V276"/>
      <c r="X276" s="135"/>
      <c r="AB276" s="135"/>
      <c r="AC276" s="105"/>
      <c r="AF276" s="135"/>
      <c r="AH276" s="67"/>
      <c r="AK276" s="135"/>
      <c r="AO276" s="135"/>
      <c r="AR276" s="67"/>
      <c r="AS276" s="67"/>
    </row>
    <row r="277" spans="1:47" s="9" customFormat="1" x14ac:dyDescent="0.2">
      <c r="A277" s="31"/>
      <c r="B277"/>
      <c r="C277"/>
      <c r="D277"/>
      <c r="E277"/>
      <c r="F277"/>
      <c r="G277" s="46"/>
      <c r="H277" s="46"/>
      <c r="I277" s="46"/>
      <c r="J277"/>
      <c r="K277"/>
      <c r="L277"/>
      <c r="M277" s="58"/>
      <c r="N277" s="46"/>
      <c r="O277" s="46"/>
      <c r="P277"/>
      <c r="Q277" s="46"/>
      <c r="R277" s="46"/>
      <c r="S277"/>
      <c r="T277"/>
      <c r="U277"/>
      <c r="V277"/>
      <c r="X277" s="135"/>
      <c r="AB277" s="135"/>
      <c r="AC277" s="105"/>
      <c r="AF277" s="135"/>
      <c r="AH277" s="67"/>
      <c r="AK277" s="135"/>
      <c r="AO277" s="135"/>
      <c r="AR277" s="67"/>
      <c r="AS277" s="67"/>
    </row>
    <row r="278" spans="1:47" s="9" customFormat="1" x14ac:dyDescent="0.2">
      <c r="A278" s="31"/>
      <c r="B278"/>
      <c r="C278"/>
      <c r="D278"/>
      <c r="E278"/>
      <c r="F278"/>
      <c r="G278" s="46"/>
      <c r="H278" s="46"/>
      <c r="I278" s="46"/>
      <c r="J278"/>
      <c r="K278"/>
      <c r="L278"/>
      <c r="M278" s="58"/>
      <c r="N278" s="46"/>
      <c r="O278" s="46"/>
      <c r="P278"/>
      <c r="Q278" s="46"/>
      <c r="R278" s="46"/>
      <c r="S278"/>
      <c r="T278"/>
      <c r="U278"/>
      <c r="V278"/>
      <c r="X278" s="135"/>
      <c r="AB278" s="135"/>
      <c r="AC278" s="105"/>
      <c r="AF278" s="135"/>
      <c r="AH278" s="67"/>
      <c r="AK278" s="135"/>
      <c r="AO278" s="135"/>
      <c r="AR278" s="67"/>
      <c r="AS278" s="67"/>
    </row>
    <row r="279" spans="1:47" s="9" customFormat="1" x14ac:dyDescent="0.2">
      <c r="A279" s="31"/>
      <c r="B279"/>
      <c r="C279"/>
      <c r="D279"/>
      <c r="E279"/>
      <c r="F279"/>
      <c r="G279" s="46"/>
      <c r="H279" s="46"/>
      <c r="I279" s="46"/>
      <c r="J279"/>
      <c r="K279"/>
      <c r="L279"/>
      <c r="M279" s="58"/>
      <c r="N279" s="46"/>
      <c r="O279" s="46"/>
      <c r="P279"/>
      <c r="Q279" s="46"/>
      <c r="R279" s="46"/>
      <c r="S279"/>
      <c r="T279"/>
      <c r="U279"/>
      <c r="V279"/>
      <c r="X279" s="135"/>
      <c r="AB279" s="135"/>
      <c r="AC279" s="105"/>
      <c r="AF279" s="135"/>
      <c r="AH279" s="67"/>
      <c r="AK279" s="135"/>
      <c r="AO279" s="135"/>
      <c r="AR279" s="67"/>
      <c r="AS279" s="67"/>
    </row>
    <row r="280" spans="1:47" x14ac:dyDescent="0.2">
      <c r="M280" s="56"/>
      <c r="Q280" s="37"/>
      <c r="R280" s="37"/>
      <c r="S280" s="1"/>
      <c r="T280" s="1"/>
      <c r="W280" s="9"/>
      <c r="X280" s="135"/>
      <c r="Y280" s="9"/>
      <c r="Z280" s="9"/>
      <c r="AA280" s="9"/>
      <c r="AB280" s="135"/>
      <c r="AC280" s="105"/>
      <c r="AD280" s="9"/>
      <c r="AE280" s="9"/>
      <c r="AF280" s="135"/>
      <c r="AG280" s="9"/>
      <c r="AH280" s="67"/>
      <c r="AI280" s="9"/>
      <c r="AJ280" s="9"/>
      <c r="AK280" s="135"/>
      <c r="AL280" s="9"/>
      <c r="AM280" s="9"/>
      <c r="AN280" s="9"/>
      <c r="AO280" s="135"/>
      <c r="AP280" s="9"/>
      <c r="AQ280" s="9"/>
      <c r="AR280" s="67"/>
      <c r="AS280" s="67"/>
      <c r="AT280" s="9"/>
      <c r="AU280" s="9"/>
    </row>
    <row r="282" spans="1:47" s="22" customFormat="1" x14ac:dyDescent="0.2">
      <c r="A282" s="31"/>
      <c r="B282"/>
      <c r="C282"/>
      <c r="D282"/>
      <c r="E282"/>
      <c r="F282"/>
      <c r="G282" s="46"/>
      <c r="H282" s="46"/>
      <c r="I282" s="46"/>
      <c r="J282"/>
      <c r="K282"/>
      <c r="L282"/>
      <c r="M282" s="58"/>
      <c r="N282" s="46"/>
      <c r="O282" s="37"/>
      <c r="P282"/>
      <c r="Q282" s="46"/>
      <c r="R282" s="46"/>
      <c r="S282"/>
      <c r="T282"/>
      <c r="U282"/>
      <c r="V282"/>
      <c r="X282" s="143"/>
      <c r="AB282" s="143"/>
      <c r="AC282" s="112"/>
      <c r="AF282" s="143"/>
      <c r="AH282" s="74"/>
      <c r="AK282" s="143"/>
      <c r="AO282" s="143"/>
      <c r="AR282" s="74"/>
      <c r="AS282" s="74"/>
    </row>
    <row r="283" spans="1:47" x14ac:dyDescent="0.2">
      <c r="W283" s="1" t="s">
        <v>23</v>
      </c>
    </row>
    <row r="284" spans="1:47" x14ac:dyDescent="0.2">
      <c r="U284" s="1"/>
      <c r="V284" s="1"/>
    </row>
    <row r="285" spans="1:47" x14ac:dyDescent="0.2">
      <c r="U285" s="1"/>
      <c r="V285" s="1"/>
    </row>
    <row r="286" spans="1:47" x14ac:dyDescent="0.2">
      <c r="U286" s="1"/>
      <c r="V286" s="1"/>
    </row>
    <row r="287" spans="1:47" x14ac:dyDescent="0.2">
      <c r="U287" s="1"/>
      <c r="V287" s="1"/>
    </row>
    <row r="288" spans="1:47" x14ac:dyDescent="0.2">
      <c r="U288" s="1"/>
      <c r="V288" s="1"/>
    </row>
    <row r="289" spans="2:22" x14ac:dyDescent="0.2">
      <c r="U289" s="1"/>
      <c r="V289" s="1"/>
    </row>
    <row r="290" spans="2:22" x14ac:dyDescent="0.2">
      <c r="U290" s="1"/>
      <c r="V290" s="1"/>
    </row>
    <row r="295" spans="2:22" x14ac:dyDescent="0.2">
      <c r="D295" s="1"/>
    </row>
    <row r="296" spans="2:22" x14ac:dyDescent="0.2">
      <c r="B296" s="1"/>
      <c r="C296" s="1"/>
      <c r="E296" s="1"/>
      <c r="F296" s="1"/>
      <c r="G296" s="37"/>
      <c r="H296" s="37"/>
      <c r="I296" s="37"/>
      <c r="J296" s="1"/>
      <c r="K296" s="1"/>
      <c r="L296" s="1"/>
      <c r="M296" s="56"/>
      <c r="O296" s="37"/>
      <c r="P296" s="1"/>
      <c r="Q296" s="37"/>
      <c r="R296" s="37"/>
      <c r="S296" s="1"/>
      <c r="T296" s="1"/>
    </row>
    <row r="309" spans="1:45" x14ac:dyDescent="0.2">
      <c r="W309" s="19"/>
      <c r="X309" s="144" t="s">
        <v>32</v>
      </c>
      <c r="Y309" s="19" t="s">
        <v>25</v>
      </c>
      <c r="Z309" s="19" t="s">
        <v>33</v>
      </c>
    </row>
    <row r="310" spans="1:45" x14ac:dyDescent="0.2">
      <c r="W310" s="19" t="s">
        <v>10</v>
      </c>
      <c r="X310" s="145"/>
      <c r="Y310" s="11"/>
      <c r="Z310" s="11"/>
    </row>
    <row r="311" spans="1:45" x14ac:dyDescent="0.2">
      <c r="W311" s="19"/>
      <c r="X311" s="145"/>
      <c r="Y311" s="11"/>
      <c r="Z311" s="11"/>
    </row>
    <row r="312" spans="1:45" x14ac:dyDescent="0.2">
      <c r="W312" s="19" t="s">
        <v>11</v>
      </c>
      <c r="X312" s="145"/>
      <c r="Y312" s="103" t="s">
        <v>8</v>
      </c>
      <c r="Z312" s="11"/>
    </row>
    <row r="313" spans="1:45" x14ac:dyDescent="0.2">
      <c r="W313" s="19"/>
      <c r="X313" s="145"/>
      <c r="Y313" s="11" t="s">
        <v>8</v>
      </c>
      <c r="Z313" s="11"/>
    </row>
    <row r="314" spans="1:45" x14ac:dyDescent="0.2">
      <c r="W314" s="19" t="s">
        <v>12</v>
      </c>
      <c r="X314" s="145"/>
      <c r="Y314" s="11" t="s">
        <v>8</v>
      </c>
      <c r="Z314" s="11" t="s">
        <v>46</v>
      </c>
    </row>
    <row r="315" spans="1:45" x14ac:dyDescent="0.2">
      <c r="W315" s="19"/>
      <c r="X315" s="145"/>
      <c r="Y315" s="11" t="s">
        <v>8</v>
      </c>
      <c r="Z315" s="11"/>
    </row>
    <row r="316" spans="1:45" x14ac:dyDescent="0.2">
      <c r="W316" s="19" t="s">
        <v>13</v>
      </c>
      <c r="X316" s="145"/>
      <c r="Y316" s="11"/>
      <c r="Z316" s="11"/>
    </row>
    <row r="317" spans="1:45" x14ac:dyDescent="0.2">
      <c r="W317" s="18"/>
      <c r="X317" s="140"/>
      <c r="Y317" s="12"/>
      <c r="Z317" s="8"/>
    </row>
    <row r="318" spans="1:45" x14ac:dyDescent="0.2">
      <c r="W318" s="14" t="s">
        <v>14</v>
      </c>
      <c r="X318" s="134"/>
      <c r="Y318" s="8"/>
      <c r="Z318" s="8"/>
    </row>
    <row r="319" spans="1:45" s="22" customFormat="1" x14ac:dyDescent="0.2">
      <c r="A319" s="31"/>
      <c r="B319"/>
      <c r="C319"/>
      <c r="D319"/>
      <c r="E319"/>
      <c r="F319"/>
      <c r="G319" s="46"/>
      <c r="H319" s="46"/>
      <c r="I319" s="46"/>
      <c r="J319"/>
      <c r="K319"/>
      <c r="L319"/>
      <c r="M319" s="58"/>
      <c r="N319" s="46"/>
      <c r="O319" s="37"/>
      <c r="P319"/>
      <c r="Q319" s="46"/>
      <c r="R319" s="46"/>
      <c r="S319"/>
      <c r="T319"/>
      <c r="U319"/>
      <c r="V319"/>
      <c r="W319" s="14"/>
      <c r="X319" s="134"/>
      <c r="Y319" s="8"/>
      <c r="Z319" s="8"/>
      <c r="AB319" s="143"/>
      <c r="AC319" s="112"/>
      <c r="AF319" s="143"/>
      <c r="AH319" s="74"/>
      <c r="AK319" s="143"/>
      <c r="AO319" s="143"/>
      <c r="AR319" s="74"/>
      <c r="AS319" s="74"/>
    </row>
    <row r="320" spans="1:45" x14ac:dyDescent="0.2">
      <c r="W320" s="14" t="s">
        <v>15</v>
      </c>
      <c r="X320" s="134"/>
      <c r="Y320" s="8"/>
      <c r="Z320" s="8"/>
    </row>
    <row r="321" spans="23:26" x14ac:dyDescent="0.2">
      <c r="W321" s="14"/>
      <c r="X321" s="134"/>
      <c r="Y321" s="8"/>
      <c r="Z321" s="8"/>
    </row>
    <row r="322" spans="23:26" x14ac:dyDescent="0.2">
      <c r="W322" s="14" t="s">
        <v>16</v>
      </c>
      <c r="X322" s="134"/>
      <c r="Y322" s="8"/>
      <c r="Z322" s="8"/>
    </row>
    <row r="323" spans="23:26" x14ac:dyDescent="0.2">
      <c r="W323" s="14"/>
      <c r="X323" s="134"/>
      <c r="Y323" s="8"/>
      <c r="Z323" s="8"/>
    </row>
    <row r="324" spans="23:26" x14ac:dyDescent="0.2">
      <c r="W324" s="14" t="s">
        <v>17</v>
      </c>
      <c r="X324" s="134"/>
      <c r="Y324" s="8"/>
      <c r="Z324" s="8"/>
    </row>
    <row r="325" spans="23:26" x14ac:dyDescent="0.2">
      <c r="W325" s="14"/>
      <c r="X325" s="134"/>
      <c r="Y325" s="8"/>
      <c r="Z325" s="8"/>
    </row>
    <row r="326" spans="23:26" x14ac:dyDescent="0.2">
      <c r="W326" s="14" t="s">
        <v>18</v>
      </c>
      <c r="X326" s="134"/>
      <c r="Y326" s="9"/>
      <c r="Z326" s="8"/>
    </row>
    <row r="327" spans="23:26" x14ac:dyDescent="0.2">
      <c r="W327" s="14"/>
      <c r="X327" s="134"/>
      <c r="Y327" s="8"/>
      <c r="Z327" s="8"/>
    </row>
    <row r="328" spans="23:26" x14ac:dyDescent="0.2">
      <c r="W328" s="14" t="s">
        <v>19</v>
      </c>
      <c r="X328" s="134"/>
      <c r="Y328" s="8"/>
      <c r="Z328" s="9"/>
    </row>
    <row r="329" spans="23:26" x14ac:dyDescent="0.2">
      <c r="W329" s="14"/>
      <c r="X329" s="134"/>
      <c r="Y329" s="8"/>
      <c r="Z329" s="8"/>
    </row>
    <row r="330" spans="23:26" x14ac:dyDescent="0.2">
      <c r="W330" s="14" t="s">
        <v>20</v>
      </c>
      <c r="X330" s="134"/>
      <c r="Y330" s="11"/>
      <c r="Z330" s="8"/>
    </row>
    <row r="331" spans="23:26" x14ac:dyDescent="0.2">
      <c r="W331" s="14"/>
      <c r="X331" s="134"/>
      <c r="Y331" s="8"/>
      <c r="Z331" s="8"/>
    </row>
    <row r="332" spans="23:26" x14ac:dyDescent="0.2">
      <c r="W332" s="14" t="s">
        <v>21</v>
      </c>
      <c r="X332" s="134"/>
      <c r="Y332" s="8"/>
      <c r="Z332" s="8"/>
    </row>
    <row r="333" spans="23:26" x14ac:dyDescent="0.2">
      <c r="W333" s="14"/>
      <c r="X333" s="134"/>
      <c r="Y333" s="9"/>
      <c r="Z333" s="9"/>
    </row>
    <row r="334" spans="23:26" x14ac:dyDescent="0.2">
      <c r="W334" s="17"/>
      <c r="X334" s="135"/>
      <c r="Y334" s="8"/>
      <c r="Z334" s="9"/>
    </row>
    <row r="335" spans="23:26" x14ac:dyDescent="0.2">
      <c r="W335" s="13"/>
      <c r="X335" s="134"/>
      <c r="Y335" s="8"/>
      <c r="Z335" s="8"/>
    </row>
    <row r="340" spans="23:24" x14ac:dyDescent="0.2">
      <c r="W340" s="22"/>
      <c r="X340" s="143"/>
    </row>
    <row r="341" spans="23:24" x14ac:dyDescent="0.2">
      <c r="W341" s="22"/>
      <c r="X341" s="143"/>
    </row>
    <row r="342" spans="23:24" x14ac:dyDescent="0.2">
      <c r="W342" s="22"/>
      <c r="X342" s="143"/>
    </row>
    <row r="343" spans="23:24" x14ac:dyDescent="0.2">
      <c r="W343" s="22"/>
      <c r="X343" s="143"/>
    </row>
    <row r="344" spans="23:24" x14ac:dyDescent="0.2">
      <c r="W344" s="22"/>
      <c r="X344" s="143"/>
    </row>
    <row r="345" spans="23:24" x14ac:dyDescent="0.2">
      <c r="W345" s="22"/>
      <c r="X345" s="143"/>
    </row>
    <row r="356" spans="1:45" s="22" customFormat="1" x14ac:dyDescent="0.2">
      <c r="A356" s="31"/>
      <c r="B356"/>
      <c r="C356"/>
      <c r="D356"/>
      <c r="E356"/>
      <c r="F356"/>
      <c r="G356" s="46"/>
      <c r="H356" s="46"/>
      <c r="I356" s="46"/>
      <c r="J356"/>
      <c r="K356"/>
      <c r="L356"/>
      <c r="M356" s="58"/>
      <c r="N356" s="46"/>
      <c r="O356" s="46"/>
      <c r="P356"/>
      <c r="Q356" s="46"/>
      <c r="R356" s="46"/>
      <c r="S356"/>
      <c r="T356"/>
      <c r="U356"/>
      <c r="V356"/>
      <c r="X356" s="143"/>
      <c r="AB356" s="143"/>
      <c r="AC356" s="112"/>
      <c r="AF356" s="143"/>
      <c r="AH356" s="74"/>
      <c r="AK356" s="143"/>
      <c r="AO356" s="143"/>
      <c r="AR356" s="74"/>
      <c r="AS356" s="74"/>
    </row>
    <row r="377" spans="24:24" x14ac:dyDescent="0.2">
      <c r="X377" s="136" t="s">
        <v>24</v>
      </c>
    </row>
    <row r="397" spans="1:45" x14ac:dyDescent="0.2">
      <c r="W397" s="9"/>
      <c r="X397" s="135"/>
      <c r="Y397" s="9"/>
      <c r="Z397" s="9"/>
      <c r="AA397" s="9"/>
      <c r="AB397" s="135"/>
      <c r="AC397" s="105"/>
      <c r="AD397" s="9"/>
      <c r="AE397" s="9"/>
      <c r="AF397" s="135"/>
      <c r="AG397" s="9"/>
      <c r="AI397" s="9"/>
      <c r="AJ397" s="9"/>
      <c r="AK397" s="135"/>
      <c r="AN397" s="9"/>
      <c r="AO397" s="135"/>
      <c r="AR397" s="67"/>
      <c r="AS397" s="67"/>
    </row>
    <row r="398" spans="1:45" s="7" customFormat="1" x14ac:dyDescent="0.2">
      <c r="A398" s="31"/>
      <c r="B398"/>
      <c r="C398"/>
      <c r="D398"/>
      <c r="E398"/>
      <c r="F398"/>
      <c r="G398" s="46"/>
      <c r="H398" s="46"/>
      <c r="I398" s="46"/>
      <c r="J398"/>
      <c r="K398"/>
      <c r="L398"/>
      <c r="M398" s="58"/>
      <c r="N398" s="46"/>
      <c r="O398" s="46"/>
      <c r="P398"/>
      <c r="Q398" s="46"/>
      <c r="R398" s="46"/>
      <c r="S398"/>
      <c r="T398"/>
      <c r="U398"/>
      <c r="V398"/>
      <c r="W398" s="9"/>
      <c r="X398" s="135"/>
      <c r="Y398" s="9"/>
      <c r="Z398" s="9"/>
      <c r="AA398" s="9"/>
      <c r="AB398" s="135"/>
      <c r="AC398" s="105"/>
      <c r="AD398" s="9"/>
      <c r="AE398" s="9"/>
      <c r="AF398" s="135"/>
      <c r="AG398" s="9"/>
      <c r="AH398" s="70"/>
      <c r="AI398" s="9"/>
      <c r="AJ398" s="9"/>
      <c r="AK398" s="135"/>
      <c r="AN398" s="9"/>
      <c r="AO398" s="135"/>
      <c r="AR398" s="67"/>
      <c r="AS398" s="67"/>
    </row>
    <row r="409" spans="1:45" s="7" customFormat="1" x14ac:dyDescent="0.2">
      <c r="A409" s="31"/>
      <c r="B409"/>
      <c r="C409"/>
      <c r="D409"/>
      <c r="E409"/>
      <c r="F409"/>
      <c r="G409" s="46"/>
      <c r="H409" s="46"/>
      <c r="I409" s="46"/>
      <c r="J409"/>
      <c r="K409"/>
      <c r="L409"/>
      <c r="M409" s="58"/>
      <c r="N409" s="46"/>
      <c r="O409" s="46"/>
      <c r="P409"/>
      <c r="Q409" s="46"/>
      <c r="R409" s="46"/>
      <c r="S409"/>
      <c r="T409"/>
      <c r="U409"/>
      <c r="V409"/>
      <c r="W409" s="9"/>
      <c r="X409" s="135"/>
      <c r="Y409" s="9"/>
      <c r="Z409" s="9"/>
      <c r="AA409" s="9"/>
      <c r="AB409" s="135"/>
      <c r="AC409" s="105"/>
      <c r="AD409" s="9"/>
      <c r="AE409" s="9"/>
      <c r="AF409" s="135"/>
      <c r="AG409" s="9"/>
      <c r="AH409" s="70"/>
      <c r="AI409" s="9"/>
      <c r="AJ409" s="9"/>
      <c r="AK409" s="135"/>
      <c r="AN409" s="9"/>
      <c r="AO409" s="135"/>
      <c r="AR409" s="67"/>
      <c r="AS409" s="67"/>
    </row>
    <row r="416" spans="1:45" x14ac:dyDescent="0.2">
      <c r="W416" s="9"/>
      <c r="X416" s="135"/>
      <c r="Y416" s="9"/>
      <c r="Z416" s="9"/>
      <c r="AA416" s="9"/>
      <c r="AB416" s="135"/>
      <c r="AC416" s="105"/>
      <c r="AD416" s="9"/>
      <c r="AE416" s="9"/>
      <c r="AF416" s="135"/>
      <c r="AG416" s="9"/>
      <c r="AI416" s="9"/>
      <c r="AJ416" s="9"/>
      <c r="AK416" s="135"/>
      <c r="AN416" s="9"/>
      <c r="AO416" s="135"/>
      <c r="AR416" s="67"/>
      <c r="AS416" s="67"/>
    </row>
    <row r="417" spans="1:45" s="7" customFormat="1" x14ac:dyDescent="0.2">
      <c r="A417" s="31"/>
      <c r="B417"/>
      <c r="C417"/>
      <c r="D417"/>
      <c r="E417"/>
      <c r="F417"/>
      <c r="G417" s="46"/>
      <c r="H417" s="46"/>
      <c r="I417" s="46"/>
      <c r="J417"/>
      <c r="K417"/>
      <c r="L417"/>
      <c r="M417" s="58"/>
      <c r="N417" s="46"/>
      <c r="O417" s="46"/>
      <c r="P417"/>
      <c r="Q417" s="46"/>
      <c r="R417" s="46"/>
      <c r="S417"/>
      <c r="T417"/>
      <c r="U417"/>
      <c r="V417"/>
      <c r="W417" s="9"/>
      <c r="X417" s="135"/>
      <c r="Y417" s="9"/>
      <c r="Z417" s="9"/>
      <c r="AA417" s="9"/>
      <c r="AB417" s="135"/>
      <c r="AC417" s="105"/>
      <c r="AD417" s="9"/>
      <c r="AE417" s="9"/>
      <c r="AF417" s="135"/>
      <c r="AG417" s="9"/>
      <c r="AH417" s="70"/>
      <c r="AI417" s="9"/>
      <c r="AJ417" s="9"/>
      <c r="AK417" s="135"/>
      <c r="AN417" s="9"/>
      <c r="AO417" s="135"/>
      <c r="AR417" s="67"/>
      <c r="AS417" s="67"/>
    </row>
  </sheetData>
  <autoFilter ref="A1:BP27" xr:uid="{00000000-0009-0000-0000-000000000000}"/>
  <phoneticPr fontId="2" type="noConversion"/>
  <hyperlinks>
    <hyperlink ref="D4" r:id="rId1" display="mailto:jrdiercks@comcast.net" xr:uid="{00000000-0004-0000-0000-000000000000}"/>
    <hyperlink ref="D8" r:id="rId2" display="mailto:jnielsen7@comcast.net" xr:uid="{00000000-0004-0000-0000-000001000000}"/>
    <hyperlink ref="D11" r:id="rId3" display="mailto:Israelmarengo@yahoo.com" xr:uid="{00000000-0004-0000-0000-000002000000}"/>
    <hyperlink ref="D17" r:id="rId4" display="mailto:richardosj@comcast.net" xr:uid="{00000000-0004-0000-0000-000003000000}"/>
    <hyperlink ref="D20" r:id="rId5" display="mailto:kmcgrathdunn@prd.net" xr:uid="{00000000-0004-0000-0000-000004000000}"/>
    <hyperlink ref="D23" r:id="rId6" display="mailto:rambeeman@aol.com" xr:uid="{00000000-0004-0000-0000-000005000000}"/>
    <hyperlink ref="D26" r:id="rId7" display="mailto:cmbod14@gmail.com" xr:uid="{00000000-0004-0000-0000-000006000000}"/>
    <hyperlink ref="D29" r:id="rId8" display="mailto:Brianna328@aol.com" xr:uid="{00000000-0004-0000-0000-000007000000}"/>
    <hyperlink ref="D32" r:id="rId9" display="mailto:jeffreyrpatterson@gmail.com" xr:uid="{00000000-0004-0000-0000-000008000000}"/>
    <hyperlink ref="D35" r:id="rId10" display="mailto:sferguson1365@gmail.com" xr:uid="{00000000-0004-0000-0000-000009000000}"/>
    <hyperlink ref="D38" r:id="rId11" xr:uid="{00000000-0004-0000-0000-00000A000000}"/>
    <hyperlink ref="D41" r:id="rId12" display="mailto:jodonnell@hpplans.com" xr:uid="{00000000-0004-0000-0000-00000B000000}"/>
    <hyperlink ref="D44" r:id="rId13" display="mailto:healthcarehelp@verizon.net" xr:uid="{00000000-0004-0000-0000-00000C000000}"/>
    <hyperlink ref="D47" r:id="rId14" display="mailto:mikebrassill@gmail.com" xr:uid="{00000000-0004-0000-0000-00000D000000}"/>
    <hyperlink ref="D50" r:id="rId15" display="mailto:scotte@scotte.com" xr:uid="{00000000-0004-0000-0000-00000E000000}"/>
    <hyperlink ref="D54" r:id="rId16" display="mailto:Rodger127@comcast.net" xr:uid="{00000000-0004-0000-0000-00000F000000}"/>
    <hyperlink ref="D58" r:id="rId17" display="mailto:Caseylewis83.cl@gmail.com" xr:uid="{00000000-0004-0000-0000-000010000000}"/>
    <hyperlink ref="D62" r:id="rId18" display="mailto:shawn.rykaczewski@aol.com" xr:uid="{00000000-0004-0000-0000-000011000000}"/>
    <hyperlink ref="D65" r:id="rId19" display="mailto:jimdolphin@comcast.net" xr:uid="{00000000-0004-0000-0000-000012000000}"/>
    <hyperlink ref="D69" r:id="rId20" display="mailto:joeemaninno@gmail.com" xr:uid="{00000000-0004-0000-0000-000013000000}"/>
    <hyperlink ref="D72" r:id="rId21" display="mailto:josephmoles@comcast.net" xr:uid="{00000000-0004-0000-0000-000014000000}"/>
    <hyperlink ref="D76" r:id="rId22" display="mailto:lmccracken@gmail.com" xr:uid="{00000000-0004-0000-0000-000015000000}"/>
    <hyperlink ref="D80" r:id="rId23" display="mailto:herbiebrown1950@gmail.com" xr:uid="{00000000-0004-0000-0000-000016000000}"/>
    <hyperlink ref="D83" r:id="rId24" display="mailto:gberner2@gmail.com" xr:uid="{00000000-0004-0000-0000-000017000000}"/>
    <hyperlink ref="D86" r:id="rId25" display="mailto:xxvinorosso@yahoo.com" xr:uid="{00000000-0004-0000-0000-000018000000}"/>
    <hyperlink ref="D89" r:id="rId26" display="mailto:T1tyme@hotmail.com" xr:uid="{00000000-0004-0000-0000-000019000000}"/>
    <hyperlink ref="D92" r:id="rId27" display="mailto:kurt.guenther@foxroach.com" xr:uid="{00000000-0004-0000-0000-00001A000000}"/>
    <hyperlink ref="D96" r:id="rId28" display="mailto:anas8295@gmail.com" xr:uid="{00000000-0004-0000-0000-00001B000000}"/>
    <hyperlink ref="D99" r:id="rId29" display="mailto:joseph.holland@ikea.com" xr:uid="{00000000-0004-0000-0000-00001C000000}"/>
    <hyperlink ref="D102" r:id="rId30" display="mailto:Acujon@comcast.net" xr:uid="{00000000-0004-0000-0000-00001D000000}"/>
    <hyperlink ref="D105" r:id="rId31" display="mailto:swoonvalde@aol.com" xr:uid="{00000000-0004-0000-0000-00001E000000}"/>
    <hyperlink ref="D115" r:id="rId32" display="mailto:essex.mitchell@stryker.com" xr:uid="{00000000-0004-0000-0000-00001F000000}"/>
    <hyperlink ref="D111" r:id="rId33" xr:uid="{00000000-0004-0000-0000-000020000000}"/>
    <hyperlink ref="D118" r:id="rId34" display="mailto:jaems.howell@stryker.com" xr:uid="{00000000-0004-0000-0000-000021000000}"/>
    <hyperlink ref="D121" r:id="rId35" display="mailto:Patward4783@yahoo.com" xr:uid="{00000000-0004-0000-0000-000022000000}"/>
    <hyperlink ref="D108" r:id="rId36" display="mailto:Oneleg9837@Gmail.Com" xr:uid="{00000000-0004-0000-0000-000023000000}"/>
    <hyperlink ref="D128" r:id="rId37" display="mailto:richardosj@comcast.net" xr:uid="{00000000-0004-0000-0000-000024000000}"/>
  </hyperlinks>
  <printOptions gridLines="1"/>
  <pageMargins left="0.75" right="0.75" top="1" bottom="1" header="0.5" footer="0.5"/>
  <pageSetup scale="50" fitToWidth="3" fitToHeight="2" orientation="landscape" r:id="rId38"/>
  <headerFooter alignWithMargins="0">
    <oddHeader>&amp;CQuartet___________________
2/12    2/13    2/14
Sun     Mon    Tues</oddHeader>
  </headerFooter>
  <drawing r:id="rId3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6"/>
  <sheetViews>
    <sheetView topLeftCell="A2" workbookViewId="0">
      <selection activeCell="C14" sqref="C14"/>
    </sheetView>
  </sheetViews>
  <sheetFormatPr defaultRowHeight="12.75" x14ac:dyDescent="0.2"/>
  <cols>
    <col min="3" max="3" width="16" customWidth="1"/>
    <col min="4" max="4" width="13.28515625" customWidth="1"/>
  </cols>
  <sheetData>
    <row r="1" spans="1:5" x14ac:dyDescent="0.2">
      <c r="A1" s="10" t="s">
        <v>28</v>
      </c>
    </row>
    <row r="2" spans="1:5" x14ac:dyDescent="0.2">
      <c r="A2" s="162" t="s">
        <v>73</v>
      </c>
      <c r="B2" s="10" t="s">
        <v>29</v>
      </c>
      <c r="C2" s="10" t="s">
        <v>30</v>
      </c>
      <c r="D2" s="10" t="s">
        <v>47</v>
      </c>
    </row>
    <row r="3" spans="1:5" x14ac:dyDescent="0.2">
      <c r="A3" s="162" t="s">
        <v>99</v>
      </c>
    </row>
    <row r="4" spans="1:5" x14ac:dyDescent="0.2">
      <c r="A4" t="s">
        <v>50</v>
      </c>
    </row>
    <row r="6" spans="1:5" x14ac:dyDescent="0.2">
      <c r="A6" t="s">
        <v>51</v>
      </c>
      <c r="B6" t="s">
        <v>52</v>
      </c>
      <c r="C6" t="s">
        <v>53</v>
      </c>
    </row>
    <row r="7" spans="1:5" x14ac:dyDescent="0.2">
      <c r="A7">
        <v>44</v>
      </c>
      <c r="B7" s="186">
        <v>3.32</v>
      </c>
      <c r="C7">
        <f>(A7*B7)</f>
        <v>146.07999999999998</v>
      </c>
      <c r="D7" t="s">
        <v>101</v>
      </c>
      <c r="E7" t="s">
        <v>238</v>
      </c>
    </row>
    <row r="8" spans="1:5" x14ac:dyDescent="0.2">
      <c r="A8">
        <v>12</v>
      </c>
      <c r="B8" s="185">
        <v>3.32</v>
      </c>
      <c r="C8">
        <f>(A8*B8)</f>
        <v>39.839999999999996</v>
      </c>
      <c r="D8" t="s">
        <v>100</v>
      </c>
    </row>
    <row r="10" spans="1:5" x14ac:dyDescent="0.2">
      <c r="A10" s="10" t="s">
        <v>54</v>
      </c>
    </row>
    <row r="11" spans="1:5" x14ac:dyDescent="0.2">
      <c r="A11">
        <v>2</v>
      </c>
      <c r="B11">
        <v>24.99</v>
      </c>
      <c r="C11">
        <f>(A11*B11)</f>
        <v>49.98</v>
      </c>
      <c r="D11" s="162" t="s">
        <v>283</v>
      </c>
    </row>
    <row r="12" spans="1:5" x14ac:dyDescent="0.2">
      <c r="A12" t="s">
        <v>539</v>
      </c>
    </row>
    <row r="13" spans="1:5" x14ac:dyDescent="0.2">
      <c r="A13">
        <v>1</v>
      </c>
      <c r="B13">
        <v>16.05</v>
      </c>
      <c r="C13">
        <f>(A13*B13)</f>
        <v>16.05</v>
      </c>
    </row>
    <row r="14" spans="1:5" x14ac:dyDescent="0.2">
      <c r="C14">
        <f>SUM(C11,C13)</f>
        <v>66.03</v>
      </c>
    </row>
    <row r="18" spans="1:3" x14ac:dyDescent="0.2">
      <c r="A18" t="s">
        <v>96</v>
      </c>
      <c r="C18" s="129">
        <f>(Sheet1!Q139)</f>
        <v>2174.6400000000012</v>
      </c>
    </row>
    <row r="20" spans="1:3" x14ac:dyDescent="0.2">
      <c r="A20" s="10" t="s">
        <v>55</v>
      </c>
      <c r="C20" s="129">
        <f>SUM(C21:C25)</f>
        <v>118</v>
      </c>
    </row>
    <row r="21" spans="1:3" x14ac:dyDescent="0.2">
      <c r="A21" s="10" t="s">
        <v>56</v>
      </c>
      <c r="C21" s="129">
        <v>1</v>
      </c>
    </row>
    <row r="22" spans="1:3" x14ac:dyDescent="0.2">
      <c r="A22" s="10" t="s">
        <v>57</v>
      </c>
      <c r="C22" s="129">
        <v>1</v>
      </c>
    </row>
    <row r="23" spans="1:3" x14ac:dyDescent="0.2">
      <c r="A23" s="10" t="s">
        <v>58</v>
      </c>
      <c r="C23" s="129">
        <v>1</v>
      </c>
    </row>
    <row r="24" spans="1:3" x14ac:dyDescent="0.2">
      <c r="A24" s="10" t="s">
        <v>59</v>
      </c>
      <c r="C24" s="129">
        <v>1</v>
      </c>
    </row>
    <row r="25" spans="1:3" x14ac:dyDescent="0.2">
      <c r="A25" s="10" t="s">
        <v>60</v>
      </c>
      <c r="C25" s="129">
        <v>114</v>
      </c>
    </row>
    <row r="26" spans="1:3" x14ac:dyDescent="0.2">
      <c r="A26" s="162" t="s">
        <v>97</v>
      </c>
      <c r="C26" s="184">
        <v>29.98</v>
      </c>
    </row>
    <row r="27" spans="1:3" x14ac:dyDescent="0.2">
      <c r="A27" s="162" t="s">
        <v>538</v>
      </c>
      <c r="C27" s="129">
        <v>24.99</v>
      </c>
    </row>
    <row r="30" spans="1:3" x14ac:dyDescent="0.2">
      <c r="A30" s="10" t="s">
        <v>61</v>
      </c>
    </row>
    <row r="31" spans="1:3" x14ac:dyDescent="0.2">
      <c r="A31" s="10" t="s">
        <v>62</v>
      </c>
      <c r="B31" s="131" t="s">
        <v>63</v>
      </c>
    </row>
    <row r="32" spans="1:3" x14ac:dyDescent="0.2">
      <c r="A32">
        <v>0</v>
      </c>
      <c r="B32" s="129">
        <v>0.27</v>
      </c>
      <c r="C32" s="129">
        <f>(A32*B32)</f>
        <v>0</v>
      </c>
    </row>
    <row r="33" spans="1:3" x14ac:dyDescent="0.2">
      <c r="A33" s="10" t="s">
        <v>64</v>
      </c>
    </row>
    <row r="34" spans="1:3" x14ac:dyDescent="0.2">
      <c r="A34" s="10" t="s">
        <v>65</v>
      </c>
    </row>
    <row r="36" spans="1:3" x14ac:dyDescent="0.2">
      <c r="A36" s="162" t="s">
        <v>98</v>
      </c>
      <c r="C36" s="129">
        <f>(C18-SUM(C20:C34,C13,C11,C7))</f>
        <v>1671.5600000000013</v>
      </c>
    </row>
  </sheetData>
  <phoneticPr fontId="2" type="noConversion"/>
  <pageMargins left="0.75" right="0.75" top="1" bottom="1" header="0.5" footer="0.5"/>
  <pageSetup orientation="portrait" horizontalDpi="4294967293" vertic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vt:lpstr>
      <vt:lpstr>Sheet2</vt:lpstr>
      <vt:lpstr>Sheet1!Print_Area</vt:lpstr>
      <vt:lpstr>Sheet1!Print_Titles</vt:lpstr>
    </vt:vector>
  </TitlesOfParts>
  <Company>The Schwartzbys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JJAKD</dc:creator>
  <cp:lastModifiedBy>Richard</cp:lastModifiedBy>
  <cp:lastPrinted>2017-02-13T00:41:03Z</cp:lastPrinted>
  <dcterms:created xsi:type="dcterms:W3CDTF">2011-12-22T15:01:43Z</dcterms:created>
  <dcterms:modified xsi:type="dcterms:W3CDTF">2019-04-22T02:45:14Z</dcterms:modified>
</cp:coreProperties>
</file>